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579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'Arkusz1'!$A$1:$L$211</definedName>
  </definedNames>
  <calcPr fullCalcOnLoad="1"/>
</workbook>
</file>

<file path=xl/sharedStrings.xml><?xml version="1.0" encoding="utf-8"?>
<sst xmlns="http://schemas.openxmlformats.org/spreadsheetml/2006/main" count="307" uniqueCount="97">
  <si>
    <t xml:space="preserve"> </t>
  </si>
  <si>
    <t>Projekt</t>
  </si>
  <si>
    <t>Jednostka org.realizująca zadanie lub koordynująca program</t>
  </si>
  <si>
    <t>Dział</t>
  </si>
  <si>
    <t>Rozdział</t>
  </si>
  <si>
    <t>źródło</t>
  </si>
  <si>
    <t>kwota</t>
  </si>
  <si>
    <t>Lp.</t>
  </si>
  <si>
    <t>Przewidywane nakłady i źródła finansowania</t>
  </si>
  <si>
    <t>Wydatki na programy i projekty realizowane ze środków pochodzących z budżetu Unii Europejskiej oraz innych źródeł zagranicznych, niepodlegających zwrotowi na 2011 rok</t>
  </si>
  <si>
    <t>Wartość zadania:</t>
  </si>
  <si>
    <t>Wydatki bieżące:</t>
  </si>
  <si>
    <t>- środki z budżetu j.s.t.</t>
  </si>
  <si>
    <t>- środki z budzetu krajowego</t>
  </si>
  <si>
    <t>w tym: kredyty i pożyczki zaciągane na wydatki refundowan ze środków UE</t>
  </si>
  <si>
    <t>Wydatki majątkowe:</t>
  </si>
  <si>
    <t>- środki z budżetu krajowego</t>
  </si>
  <si>
    <t>- środki z UE oraz innych źródeł zagraniczych</t>
  </si>
  <si>
    <t>-środki z budżetu j.s.t</t>
  </si>
  <si>
    <t>- środki z UE oraz innych źródeł zagranicznych</t>
  </si>
  <si>
    <t>w tym: kredyty i pożyczki zaciągane na wydatki refundowane ze środków UE</t>
  </si>
  <si>
    <t>Program: Operacyjny Kapitał Ludzki</t>
  </si>
  <si>
    <t>2009-2011</t>
  </si>
  <si>
    <t>Urząd  Miejski w Stąporkowie</t>
  </si>
  <si>
    <t>Priorytet: IX Rozwój wykształcenia i kompetencji w regionach</t>
  </si>
  <si>
    <t>Działanie: 9.1. Wyrównywanie szans edukacyjnych i zapewnienie wysokiej jakości usług edukacyjnych świadczonych w systemie oświaty.</t>
  </si>
  <si>
    <t>Poddziałanie: 9.1.1 Zmniejszenie nierówności w stopniu upowszechniania edukacji przedszkolnej</t>
  </si>
  <si>
    <t>Projekt: " Punkty przedszkolne szansą dla najmłodszych mieszkańców gminy Stąporków"</t>
  </si>
  <si>
    <t>Publiczna Szkoła Podstawowa w Krasnej</t>
  </si>
  <si>
    <t>01.09.2010</t>
  </si>
  <si>
    <t>29.07.2011</t>
  </si>
  <si>
    <t>Poddziałanie: 9.1.2 Wyrównywanie szans edukacyjnych uczniów z grup o utrudnionym dostępie do edukacji oraz zmniejszanie różnic w jakości usług edukacyjnych</t>
  </si>
  <si>
    <t>01.10.2009</t>
  </si>
  <si>
    <t>31.07.2011</t>
  </si>
  <si>
    <t>Publiczne Gimnazjum w Stąporkowie</t>
  </si>
  <si>
    <t>Projekt: " Nauka inwestycją w lepsze jutro"</t>
  </si>
  <si>
    <t>Projekt: " Świat bez tajemnic"</t>
  </si>
  <si>
    <t>Projekt: " W naszej szkole każdy może osiągnąć sukces"</t>
  </si>
  <si>
    <t>PSP Nr 1 w Stąporkowie</t>
  </si>
  <si>
    <t>Program Rozwoju Obszarów Wiejskich na lata 2007-2013</t>
  </si>
  <si>
    <t>Działanie: Podstawowe usługi dla gospodarki i ludności wiejskiej objętego PROW na lata 2007- 2013</t>
  </si>
  <si>
    <t>Urząd Miejski w Stąporkowie</t>
  </si>
  <si>
    <t>Projekt: "Budowa kanalizacji sanitarnej w Hucisku Gmina Stąporków" okres realizacji 2004- 2011</t>
  </si>
  <si>
    <t>Program Regionalny Narodowa Strategia Spójności</t>
  </si>
  <si>
    <t>Oś priorytetowa 6. Wzmocnienie ośrodków miejskich i rewitalizacji małych miast</t>
  </si>
  <si>
    <t>Działanie:6.2. Rewitalizacja małych miast</t>
  </si>
  <si>
    <t>Projekt: "Rozbudowa centrum kulturalnego Miasta Stąporków" 2008-2011</t>
  </si>
  <si>
    <t>Wydatki ogółem:</t>
  </si>
  <si>
    <t>Oś priorytetowa 2. Wsparcie innowacyjności, budowa społeczeństwa informacyjnego oraz wzrost potencjału inwestycyjnego regionu</t>
  </si>
  <si>
    <t>Projekt: Udział Gminy Stąporkó w programie e-świętokrzyskie- Rozbudowa infrastruktury informatycznej j.s.t. 2010-2011</t>
  </si>
  <si>
    <t>Działanie : Działanie 2.2 Budowa infrastruktury społeczeństwa informacyjnego</t>
  </si>
  <si>
    <t>Działanie: Działanie 2.2 Budowa infrastruktury społeczeństwa informacyjnego</t>
  </si>
  <si>
    <t>- środki  z budżetu krajowego</t>
  </si>
  <si>
    <t>- w tym: kredyty i pożyczki zaciągane na wydatki refundowane ze środków UE</t>
  </si>
  <si>
    <t xml:space="preserve">Program: Regionalny Program Operacyjny Województwa Świętokrzyskiego </t>
  </si>
  <si>
    <t>Projekt: Udział Gminy Stąporków       w programie e-świętokrzyskie- Budowa Systemu Informacji Przestrzennej Województwa Świętokrzyskiego 2010 - 2013</t>
  </si>
  <si>
    <t>01.04.2011</t>
  </si>
  <si>
    <t>30.062011</t>
  </si>
  <si>
    <t>Priorytet: VII Promocja integracji społecznej</t>
  </si>
  <si>
    <t>Działanie: 7.3 Inicjatywy lokalne na rzeczaktywnej integracji jakości usług edukacyjnych świadczonych w systemie oświaty.</t>
  </si>
  <si>
    <t>Projekt: " Razem dla edukacji</t>
  </si>
  <si>
    <t>Miejsko Gminny Ośrodek Pomocy Społecznej w Stąporkowie</t>
  </si>
  <si>
    <t>Priorytet VII Promocja integracji społecznej</t>
  </si>
  <si>
    <t>Działanie:7.1. Rozwój i upowszechnianie aktywnej integracji</t>
  </si>
  <si>
    <t>Poddziałanie:7.1.1 Rozwój i upowszechnianie aktywnej integracji przez ośrodki pomocy społecznej</t>
  </si>
  <si>
    <t>Projekt: "Aktywna integracja osób bezrobotnych i/lub uzależnionych od alkoholu w gminie Stąporków"</t>
  </si>
  <si>
    <t>2011-2012</t>
  </si>
  <si>
    <t>Działanie: 9.1. Wyrównywanie szans edukacyjnych i zapewnienie wysokiej jakości usług edukacyjnych świadczonych w systemie oświaty</t>
  </si>
  <si>
    <t xml:space="preserve"> Priorytet: IX. Rozwój wykształcenia i kompetencji w regionach</t>
  </si>
  <si>
    <t>Poddziałanie: 9.1.2 Wyrównanie szans edukacyjnych uczniów z grup o utrudnionym dostępie do edukacji oraz zmniejszenie różnic w jakości usług edukacyjnych</t>
  </si>
  <si>
    <t>Projekt: " Nauka dziś - sukces jutro"</t>
  </si>
  <si>
    <t>Projekt: " Mniejsze dysproporcje edukacyjne młodzieży warunkiem dobrego startu w przyszłóść"</t>
  </si>
  <si>
    <t>2011-2013</t>
  </si>
  <si>
    <t>Projekt:"Indywidualizacja nauczania i wychowania uczniów klas I - III w gminie Stąporków"</t>
  </si>
  <si>
    <t>Program: PROW na lata 2007-2013</t>
  </si>
  <si>
    <t>Działanie 413" Wdrażanie lokalnych strategii rozwoju"</t>
  </si>
  <si>
    <t>Tytuł projektu:" Opracowanie, wydanie i dystybucja folderu informacyjno - promocyjnego"</t>
  </si>
  <si>
    <t>Tytuł projektu:" EKO - WYPRAWA"</t>
  </si>
  <si>
    <t>Projekt: " Przyszłość to wyzwanie - mamy na to rozwiązanie"</t>
  </si>
  <si>
    <t>Inwestycja zakończona został przekazany wniosek płatniczy na zwrot środków w wysokości 1 926 263 zł.</t>
  </si>
  <si>
    <t>PSP w Niekłaniu Wielkim</t>
  </si>
  <si>
    <t>Publiczna Szkoła Podstawowa w Niekłaniu Wielkim</t>
  </si>
  <si>
    <t>Dzioałanie:9.5. Oddolne inicjatywy edukacyjne na obszarach wiejskich</t>
  </si>
  <si>
    <t>Poddziałanie:</t>
  </si>
  <si>
    <t>Projekt; Wiejski Klub " Artystyczna Zawierucha"</t>
  </si>
  <si>
    <t>Wykonane wydatki w 2011r.</t>
  </si>
  <si>
    <t>Plan wg uchwały budżetowej</t>
  </si>
  <si>
    <t>Plan wydatków na dzień 31-12-2011</t>
  </si>
  <si>
    <t>Zwiększenia / Zmniejszenia</t>
  </si>
  <si>
    <t>% wykonania ( 12/11 )</t>
  </si>
  <si>
    <t>ZSP Publiczne Gimnazjum w Niekłaniu Wielkim</t>
  </si>
  <si>
    <t>MGOPS</t>
  </si>
  <si>
    <t>Okres realizacji zadania / jednostka</t>
  </si>
  <si>
    <t>Załącznik Nr 3</t>
  </si>
  <si>
    <t>BURMISTRZ</t>
  </si>
  <si>
    <t>/-/ Dorota Łukomska</t>
  </si>
  <si>
    <t>/-/ mgr Dorota Łukomska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</si>
</sst>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</numFmts>
  <fonts count="41">
    <font>
      <sz val="10"/>
      <name val="Arial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name val="Arial Narrow"/>
      <family val="2"/>
    </font>
    <font>
      <sz val="12"/>
      <name val="Arial Narrow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Times New Roman"/>
      <family val="1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2"/>
      <name val="Arial Narrow"/>
      <family val="2"/>
    </font>
    <font>
      <u val="single"/>
      <sz val="12"/>
      <name val="Arial Narrow"/>
      <family val="2"/>
    </font>
    <font>
      <b/>
      <sz val="10"/>
      <name val="Arial"/>
      <family val="0"/>
    </font>
    <font>
      <b/>
      <i/>
      <sz val="10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26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vertical="top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11" fillId="22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49" fontId="0" fillId="0" borderId="0" xfId="0" applyNumberFormat="1" applyAlignment="1">
      <alignment wrapText="1"/>
    </xf>
    <xf numFmtId="49" fontId="0" fillId="0" borderId="0" xfId="0" applyNumberFormat="1" applyBorder="1" applyAlignment="1">
      <alignment wrapText="1"/>
    </xf>
    <xf numFmtId="49" fontId="0" fillId="0" borderId="0" xfId="0" applyNumberFormat="1" applyFont="1" applyAlignment="1">
      <alignment wrapText="1"/>
    </xf>
    <xf numFmtId="0" fontId="10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49" fontId="10" fillId="0" borderId="12" xfId="0" applyNumberFormat="1" applyFont="1" applyBorder="1" applyAlignment="1">
      <alignment vertical="top" wrapText="1"/>
    </xf>
    <xf numFmtId="49" fontId="7" fillId="0" borderId="12" xfId="0" applyNumberFormat="1" applyFont="1" applyBorder="1" applyAlignment="1">
      <alignment vertical="top" wrapText="1"/>
    </xf>
    <xf numFmtId="49" fontId="7" fillId="0" borderId="13" xfId="0" applyNumberFormat="1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left" vertical="top" wrapText="1"/>
    </xf>
    <xf numFmtId="0" fontId="7" fillId="22" borderId="14" xfId="0" applyFont="1" applyFill="1" applyBorder="1" applyAlignment="1">
      <alignment horizontal="center" vertical="top" wrapText="1"/>
    </xf>
    <xf numFmtId="49" fontId="7" fillId="22" borderId="14" xfId="0" applyNumberFormat="1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right"/>
    </xf>
    <xf numFmtId="49" fontId="10" fillId="0" borderId="13" xfId="0" applyNumberFormat="1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49" fontId="7" fillId="0" borderId="14" xfId="0" applyNumberFormat="1" applyFont="1" applyBorder="1" applyAlignment="1">
      <alignment vertical="top" wrapText="1"/>
    </xf>
    <xf numFmtId="0" fontId="0" fillId="0" borderId="14" xfId="0" applyBorder="1" applyAlignment="1">
      <alignment/>
    </xf>
    <xf numFmtId="49" fontId="7" fillId="0" borderId="14" xfId="0" applyNumberFormat="1" applyFont="1" applyBorder="1" applyAlignment="1">
      <alignment horizontal="left" vertical="top" wrapText="1"/>
    </xf>
    <xf numFmtId="49" fontId="7" fillId="0" borderId="14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49" fontId="10" fillId="0" borderId="14" xfId="0" applyNumberFormat="1" applyFont="1" applyBorder="1" applyAlignment="1">
      <alignment vertical="top" wrapText="1"/>
    </xf>
    <xf numFmtId="0" fontId="10" fillId="0" borderId="14" xfId="0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49" fontId="7" fillId="0" borderId="16" xfId="0" applyNumberFormat="1" applyFont="1" applyBorder="1" applyAlignment="1">
      <alignment vertical="top" wrapText="1"/>
    </xf>
    <xf numFmtId="0" fontId="11" fillId="0" borderId="14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4" xfId="0" applyFont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4" xfId="0" applyFont="1" applyBorder="1" applyAlignment="1">
      <alignment/>
    </xf>
    <xf numFmtId="0" fontId="10" fillId="0" borderId="13" xfId="0" applyFont="1" applyBorder="1" applyAlignment="1">
      <alignment horizontal="center" vertical="top" wrapText="1"/>
    </xf>
    <xf numFmtId="49" fontId="0" fillId="0" borderId="14" xfId="0" applyNumberFormat="1" applyBorder="1" applyAlignment="1">
      <alignment wrapText="1"/>
    </xf>
    <xf numFmtId="0" fontId="0" fillId="0" borderId="13" xfId="0" applyBorder="1" applyAlignment="1">
      <alignment/>
    </xf>
    <xf numFmtId="49" fontId="7" fillId="0" borderId="13" xfId="0" applyNumberFormat="1" applyFont="1" applyBorder="1" applyAlignment="1">
      <alignment wrapText="1"/>
    </xf>
    <xf numFmtId="0" fontId="8" fillId="0" borderId="13" xfId="0" applyFont="1" applyFill="1" applyBorder="1" applyAlignment="1">
      <alignment vertical="top" wrapText="1"/>
    </xf>
    <xf numFmtId="0" fontId="0" fillId="0" borderId="17" xfId="0" applyBorder="1" applyAlignment="1">
      <alignment/>
    </xf>
    <xf numFmtId="49" fontId="35" fillId="0" borderId="18" xfId="0" applyNumberFormat="1" applyFont="1" applyBorder="1" applyAlignment="1">
      <alignment wrapText="1"/>
    </xf>
    <xf numFmtId="0" fontId="0" fillId="0" borderId="18" xfId="0" applyBorder="1" applyAlignment="1">
      <alignment/>
    </xf>
    <xf numFmtId="0" fontId="10" fillId="0" borderId="19" xfId="0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49" fontId="7" fillId="0" borderId="19" xfId="0" applyNumberFormat="1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49" fontId="35" fillId="0" borderId="21" xfId="0" applyNumberFormat="1" applyFont="1" applyBorder="1" applyAlignment="1">
      <alignment horizontal="left" vertical="top" wrapText="1"/>
    </xf>
    <xf numFmtId="0" fontId="3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vertical="top" wrapText="1"/>
    </xf>
    <xf numFmtId="49" fontId="7" fillId="0" borderId="22" xfId="0" applyNumberFormat="1" applyFont="1" applyBorder="1" applyAlignment="1">
      <alignment vertical="top" wrapText="1"/>
    </xf>
    <xf numFmtId="49" fontId="3" fillId="0" borderId="14" xfId="0" applyNumberFormat="1" applyFont="1" applyBorder="1" applyAlignment="1">
      <alignment vertical="top" wrapText="1"/>
    </xf>
    <xf numFmtId="49" fontId="32" fillId="0" borderId="14" xfId="0" applyNumberFormat="1" applyFont="1" applyBorder="1" applyAlignment="1">
      <alignment vertical="top" wrapText="1"/>
    </xf>
    <xf numFmtId="49" fontId="3" fillId="0" borderId="12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 wrapText="1"/>
    </xf>
    <xf numFmtId="49" fontId="10" fillId="0" borderId="11" xfId="0" applyNumberFormat="1" applyFont="1" applyBorder="1" applyAlignment="1">
      <alignment vertical="top" wrapText="1"/>
    </xf>
    <xf numFmtId="49" fontId="7" fillId="0" borderId="14" xfId="0" applyNumberFormat="1" applyFont="1" applyBorder="1" applyAlignment="1">
      <alignment vertical="center" wrapText="1"/>
    </xf>
    <xf numFmtId="0" fontId="10" fillId="0" borderId="23" xfId="0" applyFont="1" applyBorder="1" applyAlignment="1">
      <alignment horizontal="center" vertical="top" wrapText="1"/>
    </xf>
    <xf numFmtId="49" fontId="3" fillId="0" borderId="23" xfId="0" applyNumberFormat="1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0" borderId="23" xfId="0" applyFont="1" applyBorder="1" applyAlignment="1">
      <alignment vertical="top" wrapText="1"/>
    </xf>
    <xf numFmtId="49" fontId="7" fillId="0" borderId="23" xfId="0" applyNumberFormat="1" applyFont="1" applyBorder="1" applyAlignment="1">
      <alignment vertical="top" wrapText="1"/>
    </xf>
    <xf numFmtId="49" fontId="10" fillId="0" borderId="23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24" borderId="14" xfId="0" applyFont="1" applyFill="1" applyBorder="1" applyAlignment="1">
      <alignment horizontal="center" vertical="top" wrapText="1"/>
    </xf>
    <xf numFmtId="0" fontId="10" fillId="24" borderId="14" xfId="0" applyFont="1" applyFill="1" applyBorder="1" applyAlignment="1">
      <alignment horizontal="center" vertical="top" wrapText="1"/>
    </xf>
    <xf numFmtId="0" fontId="3" fillId="24" borderId="14" xfId="0" applyFont="1" applyFill="1" applyBorder="1" applyAlignment="1">
      <alignment horizontal="center" vertical="top" wrapText="1"/>
    </xf>
    <xf numFmtId="49" fontId="10" fillId="0" borderId="14" xfId="0" applyNumberFormat="1" applyFont="1" applyBorder="1" applyAlignment="1">
      <alignment horizontal="left" vertical="top" wrapText="1"/>
    </xf>
    <xf numFmtId="49" fontId="10" fillId="24" borderId="14" xfId="0" applyNumberFormat="1" applyFont="1" applyFill="1" applyBorder="1" applyAlignment="1">
      <alignment horizontal="left" vertical="top" wrapText="1"/>
    </xf>
    <xf numFmtId="0" fontId="11" fillId="24" borderId="14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top" wrapText="1"/>
    </xf>
    <xf numFmtId="0" fontId="3" fillId="0" borderId="23" xfId="0" applyFont="1" applyBorder="1" applyAlignment="1">
      <alignment horizontal="center" vertical="center" wrapText="1"/>
    </xf>
    <xf numFmtId="49" fontId="10" fillId="24" borderId="12" xfId="0" applyNumberFormat="1" applyFont="1" applyFill="1" applyBorder="1" applyAlignment="1">
      <alignment vertical="top" wrapText="1"/>
    </xf>
    <xf numFmtId="49" fontId="7" fillId="24" borderId="14" xfId="0" applyNumberFormat="1" applyFont="1" applyFill="1" applyBorder="1" applyAlignment="1">
      <alignment vertical="top" wrapText="1"/>
    </xf>
    <xf numFmtId="49" fontId="7" fillId="24" borderId="12" xfId="0" applyNumberFormat="1" applyFont="1" applyFill="1" applyBorder="1" applyAlignment="1">
      <alignment vertical="top" wrapText="1"/>
    </xf>
    <xf numFmtId="49" fontId="7" fillId="24" borderId="14" xfId="0" applyNumberFormat="1" applyFont="1" applyFill="1" applyBorder="1" applyAlignment="1">
      <alignment horizontal="center" vertical="top" wrapText="1"/>
    </xf>
    <xf numFmtId="49" fontId="10" fillId="24" borderId="14" xfId="0" applyNumberFormat="1" applyFont="1" applyFill="1" applyBorder="1" applyAlignment="1">
      <alignment vertical="top" wrapText="1"/>
    </xf>
    <xf numFmtId="49" fontId="7" fillId="24" borderId="13" xfId="0" applyNumberFormat="1" applyFont="1" applyFill="1" applyBorder="1" applyAlignment="1">
      <alignment vertical="top" wrapText="1"/>
    </xf>
    <xf numFmtId="0" fontId="36" fillId="0" borderId="0" xfId="0" applyFont="1" applyAlignment="1">
      <alignment/>
    </xf>
    <xf numFmtId="0" fontId="36" fillId="0" borderId="0" xfId="0" applyFont="1" applyAlignment="1">
      <alignment horizontal="left"/>
    </xf>
    <xf numFmtId="49" fontId="3" fillId="24" borderId="14" xfId="0" applyNumberFormat="1" applyFont="1" applyFill="1" applyBorder="1" applyAlignment="1">
      <alignment vertical="top" wrapText="1"/>
    </xf>
    <xf numFmtId="0" fontId="3" fillId="24" borderId="14" xfId="0" applyFont="1" applyFill="1" applyBorder="1" applyAlignment="1">
      <alignment vertical="top" wrapText="1"/>
    </xf>
    <xf numFmtId="0" fontId="4" fillId="24" borderId="14" xfId="0" applyFont="1" applyFill="1" applyBorder="1" applyAlignment="1">
      <alignment vertical="top" wrapText="1"/>
    </xf>
    <xf numFmtId="0" fontId="10" fillId="24" borderId="13" xfId="0" applyFont="1" applyFill="1" applyBorder="1" applyAlignment="1">
      <alignment horizontal="center" vertical="top" wrapText="1"/>
    </xf>
    <xf numFmtId="49" fontId="10" fillId="24" borderId="13" xfId="0" applyNumberFormat="1" applyFont="1" applyFill="1" applyBorder="1" applyAlignment="1">
      <alignment vertical="top" wrapText="1"/>
    </xf>
    <xf numFmtId="0" fontId="3" fillId="24" borderId="13" xfId="0" applyFont="1" applyFill="1" applyBorder="1" applyAlignment="1">
      <alignment horizontal="center" vertical="top" wrapText="1"/>
    </xf>
    <xf numFmtId="0" fontId="3" fillId="24" borderId="13" xfId="0" applyFont="1" applyFill="1" applyBorder="1" applyAlignment="1">
      <alignment vertical="top" wrapText="1"/>
    </xf>
    <xf numFmtId="0" fontId="3" fillId="24" borderId="13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vertical="top" wrapText="1"/>
    </xf>
    <xf numFmtId="0" fontId="4" fillId="24" borderId="13" xfId="0" applyFont="1" applyFill="1" applyBorder="1" applyAlignment="1">
      <alignment horizontal="center" vertical="center" wrapText="1"/>
    </xf>
    <xf numFmtId="49" fontId="3" fillId="24" borderId="13" xfId="0" applyNumberFormat="1" applyFont="1" applyFill="1" applyBorder="1" applyAlignment="1">
      <alignment vertical="top" wrapText="1"/>
    </xf>
    <xf numFmtId="49" fontId="7" fillId="24" borderId="13" xfId="0" applyNumberFormat="1" applyFont="1" applyFill="1" applyBorder="1" applyAlignment="1">
      <alignment horizontal="left" vertical="center" wrapText="1"/>
    </xf>
    <xf numFmtId="49" fontId="0" fillId="24" borderId="14" xfId="0" applyNumberFormat="1" applyFill="1" applyBorder="1" applyAlignment="1">
      <alignment wrapText="1"/>
    </xf>
    <xf numFmtId="49" fontId="7" fillId="24" borderId="13" xfId="0" applyNumberFormat="1" applyFont="1" applyFill="1" applyBorder="1" applyAlignment="1">
      <alignment vertical="center" wrapText="1"/>
    </xf>
    <xf numFmtId="0" fontId="7" fillId="22" borderId="24" xfId="0" applyFont="1" applyFill="1" applyBorder="1" applyAlignment="1">
      <alignment horizontal="center" vertical="top" wrapText="1"/>
    </xf>
    <xf numFmtId="0" fontId="10" fillId="24" borderId="12" xfId="0" applyFont="1" applyFill="1" applyBorder="1" applyAlignment="1">
      <alignment horizontal="center" vertical="top" wrapText="1"/>
    </xf>
    <xf numFmtId="49" fontId="10" fillId="24" borderId="11" xfId="0" applyNumberFormat="1" applyFont="1" applyFill="1" applyBorder="1" applyAlignment="1">
      <alignment vertical="top" wrapText="1"/>
    </xf>
    <xf numFmtId="0" fontId="3" fillId="24" borderId="11" xfId="0" applyFont="1" applyFill="1" applyBorder="1" applyAlignment="1">
      <alignment horizontal="center" vertical="top" wrapText="1"/>
    </xf>
    <xf numFmtId="0" fontId="3" fillId="24" borderId="11" xfId="0" applyFont="1" applyFill="1" applyBorder="1" applyAlignment="1">
      <alignment vertical="top" wrapText="1"/>
    </xf>
    <xf numFmtId="49" fontId="3" fillId="24" borderId="12" xfId="0" applyNumberFormat="1" applyFont="1" applyFill="1" applyBorder="1" applyAlignment="1">
      <alignment vertical="top" wrapText="1"/>
    </xf>
    <xf numFmtId="0" fontId="3" fillId="24" borderId="12" xfId="0" applyFont="1" applyFill="1" applyBorder="1" applyAlignment="1">
      <alignment horizontal="center" vertical="top" wrapText="1"/>
    </xf>
    <xf numFmtId="0" fontId="4" fillId="24" borderId="12" xfId="0" applyFont="1" applyFill="1" applyBorder="1" applyAlignment="1">
      <alignment vertical="top" wrapText="1"/>
    </xf>
    <xf numFmtId="0" fontId="0" fillId="22" borderId="14" xfId="0" applyFont="1" applyFill="1" applyBorder="1" applyAlignment="1">
      <alignment horizontal="center"/>
    </xf>
    <xf numFmtId="3" fontId="36" fillId="0" borderId="14" xfId="0" applyNumberFormat="1" applyFont="1" applyBorder="1" applyAlignment="1">
      <alignment horizontal="center" vertical="center" wrapText="1"/>
    </xf>
    <xf numFmtId="3" fontId="36" fillId="0" borderId="24" xfId="0" applyNumberFormat="1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3" fontId="37" fillId="0" borderId="24" xfId="0" applyNumberFormat="1" applyFont="1" applyBorder="1" applyAlignment="1">
      <alignment horizontal="center" vertical="center" wrapText="1"/>
    </xf>
    <xf numFmtId="3" fontId="37" fillId="0" borderId="14" xfId="0" applyNumberFormat="1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3" fontId="37" fillId="0" borderId="25" xfId="0" applyNumberFormat="1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3" fontId="37" fillId="0" borderId="26" xfId="0" applyNumberFormat="1" applyFont="1" applyBorder="1" applyAlignment="1">
      <alignment horizontal="center" vertical="center" wrapText="1"/>
    </xf>
    <xf numFmtId="3" fontId="36" fillId="24" borderId="14" xfId="0" applyNumberFormat="1" applyFont="1" applyFill="1" applyBorder="1" applyAlignment="1">
      <alignment horizontal="center" vertical="center" wrapText="1"/>
    </xf>
    <xf numFmtId="3" fontId="36" fillId="24" borderId="24" xfId="0" applyNumberFormat="1" applyFont="1" applyFill="1" applyBorder="1" applyAlignment="1">
      <alignment horizontal="center" vertical="center" wrapText="1"/>
    </xf>
    <xf numFmtId="0" fontId="37" fillId="24" borderId="14" xfId="0" applyFont="1" applyFill="1" applyBorder="1" applyAlignment="1">
      <alignment horizontal="center" vertical="center" wrapText="1"/>
    </xf>
    <xf numFmtId="3" fontId="37" fillId="24" borderId="24" xfId="0" applyNumberFormat="1" applyFont="1" applyFill="1" applyBorder="1" applyAlignment="1">
      <alignment horizontal="center" vertical="center" wrapText="1"/>
    </xf>
    <xf numFmtId="3" fontId="37" fillId="24" borderId="14" xfId="0" applyNumberFormat="1" applyFont="1" applyFill="1" applyBorder="1" applyAlignment="1">
      <alignment horizontal="center" vertical="center" wrapText="1"/>
    </xf>
    <xf numFmtId="41" fontId="36" fillId="24" borderId="13" xfId="0" applyNumberFormat="1" applyFont="1" applyFill="1" applyBorder="1" applyAlignment="1">
      <alignment horizontal="center" vertical="center" wrapText="1"/>
    </xf>
    <xf numFmtId="3" fontId="36" fillId="24" borderId="26" xfId="0" applyNumberFormat="1" applyFont="1" applyFill="1" applyBorder="1" applyAlignment="1">
      <alignment horizontal="center" vertical="center" wrapText="1"/>
    </xf>
    <xf numFmtId="41" fontId="37" fillId="24" borderId="13" xfId="0" applyNumberFormat="1" applyFont="1" applyFill="1" applyBorder="1" applyAlignment="1">
      <alignment horizontal="center" vertical="center" wrapText="1"/>
    </xf>
    <xf numFmtId="3" fontId="37" fillId="24" borderId="26" xfId="0" applyNumberFormat="1" applyFont="1" applyFill="1" applyBorder="1" applyAlignment="1">
      <alignment horizontal="center" vertical="center" wrapText="1"/>
    </xf>
    <xf numFmtId="0" fontId="37" fillId="24" borderId="13" xfId="0" applyNumberFormat="1" applyFont="1" applyFill="1" applyBorder="1" applyAlignment="1">
      <alignment horizontal="center" vertical="center" wrapText="1"/>
    </xf>
    <xf numFmtId="41" fontId="36" fillId="0" borderId="13" xfId="0" applyNumberFormat="1" applyFont="1" applyBorder="1" applyAlignment="1">
      <alignment horizontal="center" vertical="center" wrapText="1"/>
    </xf>
    <xf numFmtId="41" fontId="36" fillId="0" borderId="26" xfId="0" applyNumberFormat="1" applyFont="1" applyBorder="1" applyAlignment="1">
      <alignment horizontal="center" vertical="center" wrapText="1"/>
    </xf>
    <xf numFmtId="41" fontId="37" fillId="0" borderId="13" xfId="0" applyNumberFormat="1" applyFont="1" applyBorder="1" applyAlignment="1">
      <alignment horizontal="center" vertical="center" wrapText="1"/>
    </xf>
    <xf numFmtId="0" fontId="37" fillId="0" borderId="13" xfId="0" applyNumberFormat="1" applyFont="1" applyBorder="1" applyAlignment="1">
      <alignment horizontal="center" vertical="center" wrapText="1"/>
    </xf>
    <xf numFmtId="0" fontId="37" fillId="0" borderId="19" xfId="0" applyNumberFormat="1" applyFont="1" applyBorder="1" applyAlignment="1">
      <alignment horizontal="center" vertical="center" wrapText="1"/>
    </xf>
    <xf numFmtId="3" fontId="37" fillId="0" borderId="27" xfId="0" applyNumberFormat="1" applyFont="1" applyBorder="1" applyAlignment="1">
      <alignment horizontal="center" vertical="center" wrapText="1"/>
    </xf>
    <xf numFmtId="41" fontId="36" fillId="0" borderId="23" xfId="0" applyNumberFormat="1" applyFont="1" applyBorder="1" applyAlignment="1">
      <alignment horizontal="center" vertical="center" wrapText="1"/>
    </xf>
    <xf numFmtId="41" fontId="36" fillId="0" borderId="28" xfId="0" applyNumberFormat="1" applyFont="1" applyBorder="1" applyAlignment="1">
      <alignment horizontal="center" vertical="center" wrapText="1"/>
    </xf>
    <xf numFmtId="41" fontId="37" fillId="0" borderId="23" xfId="0" applyNumberFormat="1" applyFont="1" applyBorder="1" applyAlignment="1">
      <alignment horizontal="center" vertical="center" wrapText="1"/>
    </xf>
    <xf numFmtId="41" fontId="37" fillId="0" borderId="28" xfId="0" applyNumberFormat="1" applyFont="1" applyBorder="1" applyAlignment="1">
      <alignment horizontal="center" vertical="center" wrapText="1"/>
    </xf>
    <xf numFmtId="168" fontId="37" fillId="0" borderId="23" xfId="0" applyNumberFormat="1" applyFont="1" applyBorder="1" applyAlignment="1">
      <alignment horizontal="center" vertical="center" wrapText="1"/>
    </xf>
    <xf numFmtId="168" fontId="37" fillId="0" borderId="28" xfId="0" applyNumberFormat="1" applyFont="1" applyBorder="1" applyAlignment="1">
      <alignment horizontal="center" vertical="center" wrapText="1"/>
    </xf>
    <xf numFmtId="2" fontId="36" fillId="0" borderId="14" xfId="0" applyNumberFormat="1" applyFont="1" applyBorder="1" applyAlignment="1">
      <alignment horizontal="right" vertical="center" wrapText="1"/>
    </xf>
    <xf numFmtId="3" fontId="37" fillId="0" borderId="12" xfId="0" applyNumberFormat="1" applyFont="1" applyBorder="1" applyAlignment="1">
      <alignment horizontal="center" vertical="center" wrapText="1"/>
    </xf>
    <xf numFmtId="0" fontId="36" fillId="24" borderId="14" xfId="0" applyFont="1" applyFill="1" applyBorder="1" applyAlignment="1">
      <alignment horizontal="center" vertical="center" wrapText="1"/>
    </xf>
    <xf numFmtId="3" fontId="38" fillId="0" borderId="29" xfId="0" applyNumberFormat="1" applyFont="1" applyBorder="1" applyAlignment="1">
      <alignment horizontal="right" vertical="center" wrapText="1"/>
    </xf>
    <xf numFmtId="3" fontId="38" fillId="0" borderId="30" xfId="0" applyNumberFormat="1" applyFont="1" applyBorder="1" applyAlignment="1">
      <alignment horizontal="right" vertical="center" wrapText="1"/>
    </xf>
    <xf numFmtId="3" fontId="39" fillId="0" borderId="13" xfId="0" applyNumberFormat="1" applyFont="1" applyBorder="1" applyAlignment="1">
      <alignment horizontal="right" vertical="center" wrapText="1"/>
    </xf>
    <xf numFmtId="3" fontId="39" fillId="0" borderId="26" xfId="0" applyNumberFormat="1" applyFont="1" applyBorder="1" applyAlignment="1">
      <alignment horizontal="right" vertical="center" wrapText="1"/>
    </xf>
    <xf numFmtId="3" fontId="39" fillId="0" borderId="14" xfId="0" applyNumberFormat="1" applyFont="1" applyBorder="1" applyAlignment="1">
      <alignment horizontal="right" vertical="center" wrapText="1"/>
    </xf>
    <xf numFmtId="3" fontId="39" fillId="0" borderId="24" xfId="0" applyNumberFormat="1" applyFont="1" applyBorder="1" applyAlignment="1">
      <alignment horizontal="right" vertical="center" wrapText="1"/>
    </xf>
    <xf numFmtId="3" fontId="39" fillId="0" borderId="11" xfId="0" applyNumberFormat="1" applyFont="1" applyBorder="1" applyAlignment="1">
      <alignment horizontal="right" vertical="center" wrapText="1"/>
    </xf>
    <xf numFmtId="3" fontId="39" fillId="24" borderId="31" xfId="0" applyNumberFormat="1" applyFont="1" applyFill="1" applyBorder="1" applyAlignment="1">
      <alignment horizontal="right" vertical="center" wrapText="1"/>
    </xf>
    <xf numFmtId="3" fontId="38" fillId="0" borderId="18" xfId="0" applyNumberFormat="1" applyFont="1" applyFill="1" applyBorder="1" applyAlignment="1">
      <alignment horizontal="right" vertical="center"/>
    </xf>
    <xf numFmtId="41" fontId="39" fillId="0" borderId="13" xfId="0" applyNumberFormat="1" applyFont="1" applyFill="1" applyBorder="1" applyAlignment="1">
      <alignment horizontal="right" vertical="center" wrapText="1"/>
    </xf>
    <xf numFmtId="41" fontId="39" fillId="0" borderId="26" xfId="0" applyNumberFormat="1" applyFont="1" applyFill="1" applyBorder="1" applyAlignment="1">
      <alignment horizontal="right" vertical="center" wrapText="1"/>
    </xf>
    <xf numFmtId="3" fontId="39" fillId="0" borderId="14" xfId="0" applyNumberFormat="1" applyFont="1" applyFill="1" applyBorder="1" applyAlignment="1">
      <alignment horizontal="right" vertical="center" wrapText="1"/>
    </xf>
    <xf numFmtId="3" fontId="39" fillId="0" borderId="24" xfId="0" applyNumberFormat="1" applyFont="1" applyFill="1" applyBorder="1" applyAlignment="1">
      <alignment horizontal="right" vertical="center" wrapText="1"/>
    </xf>
    <xf numFmtId="3" fontId="39" fillId="0" borderId="14" xfId="0" applyNumberFormat="1" applyFont="1" applyFill="1" applyBorder="1" applyAlignment="1">
      <alignment horizontal="right" vertical="center"/>
    </xf>
    <xf numFmtId="3" fontId="39" fillId="0" borderId="24" xfId="0" applyNumberFormat="1" applyFont="1" applyFill="1" applyBorder="1" applyAlignment="1">
      <alignment horizontal="right" vertical="center"/>
    </xf>
    <xf numFmtId="168" fontId="39" fillId="0" borderId="14" xfId="0" applyNumberFormat="1" applyFont="1" applyBorder="1" applyAlignment="1">
      <alignment horizontal="right" vertical="center"/>
    </xf>
    <xf numFmtId="0" fontId="39" fillId="0" borderId="24" xfId="0" applyFont="1" applyBorder="1" applyAlignment="1">
      <alignment horizontal="right" vertical="center"/>
    </xf>
    <xf numFmtId="0" fontId="36" fillId="24" borderId="24" xfId="0" applyFont="1" applyFill="1" applyBorder="1" applyAlignment="1">
      <alignment horizontal="center" vertical="center" wrapText="1"/>
    </xf>
    <xf numFmtId="2" fontId="36" fillId="0" borderId="14" xfId="0" applyNumberFormat="1" applyFont="1" applyBorder="1" applyAlignment="1">
      <alignment vertical="center"/>
    </xf>
    <xf numFmtId="0" fontId="37" fillId="24" borderId="24" xfId="0" applyFont="1" applyFill="1" applyBorder="1" applyAlignment="1">
      <alignment horizontal="center" vertical="center" wrapText="1"/>
    </xf>
    <xf numFmtId="2" fontId="37" fillId="0" borderId="14" xfId="0" applyNumberFormat="1" applyFont="1" applyBorder="1" applyAlignment="1">
      <alignment vertical="center"/>
    </xf>
    <xf numFmtId="2" fontId="37" fillId="0" borderId="14" xfId="0" applyNumberFormat="1" applyFont="1" applyBorder="1" applyAlignment="1">
      <alignment horizontal="right" vertical="center"/>
    </xf>
    <xf numFmtId="3" fontId="36" fillId="24" borderId="12" xfId="0" applyNumberFormat="1" applyFont="1" applyFill="1" applyBorder="1" applyAlignment="1">
      <alignment horizontal="center" vertical="center" wrapText="1"/>
    </xf>
    <xf numFmtId="3" fontId="36" fillId="24" borderId="25" xfId="0" applyNumberFormat="1" applyFont="1" applyFill="1" applyBorder="1" applyAlignment="1">
      <alignment horizontal="center" vertical="center" wrapText="1"/>
    </xf>
    <xf numFmtId="3" fontId="36" fillId="0" borderId="12" xfId="0" applyNumberFormat="1" applyFont="1" applyBorder="1" applyAlignment="1">
      <alignment horizontal="center" vertical="center" wrapText="1"/>
    </xf>
    <xf numFmtId="3" fontId="36" fillId="0" borderId="25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1" fontId="36" fillId="24" borderId="24" xfId="0" applyNumberFormat="1" applyFont="1" applyFill="1" applyBorder="1" applyAlignment="1">
      <alignment horizontal="center" vertical="center" wrapText="1"/>
    </xf>
    <xf numFmtId="1" fontId="37" fillId="24" borderId="24" xfId="0" applyNumberFormat="1" applyFont="1" applyFill="1" applyBorder="1" applyAlignment="1">
      <alignment horizontal="center" vertical="center" wrapText="1"/>
    </xf>
    <xf numFmtId="1" fontId="36" fillId="0" borderId="24" xfId="0" applyNumberFormat="1" applyFont="1" applyBorder="1" applyAlignment="1">
      <alignment horizontal="center" vertical="center" wrapText="1"/>
    </xf>
    <xf numFmtId="1" fontId="37" fillId="0" borderId="24" xfId="0" applyNumberFormat="1" applyFont="1" applyBorder="1" applyAlignment="1">
      <alignment horizontal="center" vertical="center" wrapText="1"/>
    </xf>
    <xf numFmtId="1" fontId="37" fillId="0" borderId="25" xfId="0" applyNumberFormat="1" applyFont="1" applyBorder="1" applyAlignment="1">
      <alignment horizontal="center" vertical="center" wrapText="1"/>
    </xf>
    <xf numFmtId="1" fontId="37" fillId="0" borderId="26" xfId="0" applyNumberFormat="1" applyFont="1" applyBorder="1" applyAlignment="1">
      <alignment horizontal="center" vertical="center" wrapText="1"/>
    </xf>
    <xf numFmtId="1" fontId="36" fillId="24" borderId="25" xfId="0" applyNumberFormat="1" applyFont="1" applyFill="1" applyBorder="1" applyAlignment="1">
      <alignment horizontal="center" vertical="center" wrapText="1"/>
    </xf>
    <xf numFmtId="1" fontId="36" fillId="0" borderId="25" xfId="0" applyNumberFormat="1" applyFont="1" applyBorder="1" applyAlignment="1">
      <alignment horizontal="center" vertical="center" wrapText="1"/>
    </xf>
    <xf numFmtId="1" fontId="36" fillId="24" borderId="26" xfId="0" applyNumberFormat="1" applyFont="1" applyFill="1" applyBorder="1" applyAlignment="1">
      <alignment horizontal="center" vertical="center" wrapText="1"/>
    </xf>
    <xf numFmtId="1" fontId="37" fillId="24" borderId="26" xfId="0" applyNumberFormat="1" applyFont="1" applyFill="1" applyBorder="1" applyAlignment="1">
      <alignment horizontal="center" vertical="center" wrapText="1"/>
    </xf>
    <xf numFmtId="1" fontId="36" fillId="0" borderId="26" xfId="0" applyNumberFormat="1" applyFont="1" applyBorder="1" applyAlignment="1">
      <alignment horizontal="center" vertical="center" wrapText="1"/>
    </xf>
    <xf numFmtId="1" fontId="37" fillId="0" borderId="27" xfId="0" applyNumberFormat="1" applyFont="1" applyBorder="1" applyAlignment="1">
      <alignment horizontal="center" vertical="center" wrapText="1"/>
    </xf>
    <xf numFmtId="1" fontId="36" fillId="0" borderId="28" xfId="0" applyNumberFormat="1" applyFont="1" applyBorder="1" applyAlignment="1">
      <alignment horizontal="center" vertical="center" wrapText="1"/>
    </xf>
    <xf numFmtId="1" fontId="37" fillId="0" borderId="28" xfId="0" applyNumberFormat="1" applyFont="1" applyBorder="1" applyAlignment="1">
      <alignment horizontal="center" vertical="center" wrapText="1"/>
    </xf>
    <xf numFmtId="1" fontId="38" fillId="0" borderId="30" xfId="0" applyNumberFormat="1" applyFont="1" applyBorder="1" applyAlignment="1">
      <alignment horizontal="right" vertical="center" wrapText="1"/>
    </xf>
    <xf numFmtId="1" fontId="39" fillId="0" borderId="26" xfId="0" applyNumberFormat="1" applyFont="1" applyBorder="1" applyAlignment="1">
      <alignment horizontal="right" vertical="center" wrapText="1"/>
    </xf>
    <xf numFmtId="1" fontId="39" fillId="0" borderId="24" xfId="0" applyNumberFormat="1" applyFont="1" applyBorder="1" applyAlignment="1">
      <alignment horizontal="right" vertical="center" wrapText="1"/>
    </xf>
    <xf numFmtId="1" fontId="39" fillId="0" borderId="31" xfId="0" applyNumberFormat="1" applyFont="1" applyBorder="1" applyAlignment="1">
      <alignment horizontal="right" vertical="center" wrapText="1"/>
    </xf>
    <xf numFmtId="1" fontId="38" fillId="0" borderId="32" xfId="0" applyNumberFormat="1" applyFont="1" applyFill="1" applyBorder="1" applyAlignment="1">
      <alignment horizontal="right" vertical="center"/>
    </xf>
    <xf numFmtId="1" fontId="39" fillId="0" borderId="26" xfId="0" applyNumberFormat="1" applyFont="1" applyFill="1" applyBorder="1" applyAlignment="1">
      <alignment horizontal="right" vertical="center" wrapText="1"/>
    </xf>
    <xf numFmtId="1" fontId="39" fillId="0" borderId="24" xfId="0" applyNumberFormat="1" applyFont="1" applyFill="1" applyBorder="1" applyAlignment="1">
      <alignment horizontal="right" vertical="center" wrapText="1"/>
    </xf>
    <xf numFmtId="1" fontId="39" fillId="0" borderId="24" xfId="0" applyNumberFormat="1" applyFont="1" applyFill="1" applyBorder="1" applyAlignment="1">
      <alignment horizontal="right" vertical="center"/>
    </xf>
    <xf numFmtId="1" fontId="39" fillId="0" borderId="24" xfId="0" applyNumberFormat="1" applyFont="1" applyBorder="1" applyAlignment="1">
      <alignment horizontal="right" vertical="center"/>
    </xf>
    <xf numFmtId="1" fontId="38" fillId="24" borderId="24" xfId="0" applyNumberFormat="1" applyFont="1" applyFill="1" applyBorder="1" applyAlignment="1">
      <alignment horizontal="right" vertical="center" wrapText="1"/>
    </xf>
    <xf numFmtId="1" fontId="38" fillId="24" borderId="33" xfId="0" applyNumberFormat="1" applyFont="1" applyFill="1" applyBorder="1" applyAlignment="1">
      <alignment horizontal="right" vertical="center" wrapText="1"/>
    </xf>
    <xf numFmtId="3" fontId="38" fillId="0" borderId="34" xfId="0" applyNumberFormat="1" applyFont="1" applyFill="1" applyBorder="1" applyAlignment="1">
      <alignment horizontal="right" vertical="center"/>
    </xf>
    <xf numFmtId="1" fontId="38" fillId="24" borderId="35" xfId="0" applyNumberFormat="1" applyFont="1" applyFill="1" applyBorder="1" applyAlignment="1">
      <alignment horizontal="right" vertical="center" wrapText="1"/>
    </xf>
    <xf numFmtId="49" fontId="11" fillId="11" borderId="14" xfId="0" applyNumberFormat="1" applyFont="1" applyFill="1" applyBorder="1" applyAlignment="1">
      <alignment vertical="top" wrapText="1"/>
    </xf>
    <xf numFmtId="0" fontId="36" fillId="11" borderId="14" xfId="0" applyFont="1" applyFill="1" applyBorder="1" applyAlignment="1">
      <alignment horizontal="center" vertical="center" wrapText="1"/>
    </xf>
    <xf numFmtId="1" fontId="36" fillId="11" borderId="26" xfId="0" applyNumberFormat="1" applyFont="1" applyFill="1" applyBorder="1" applyAlignment="1">
      <alignment horizontal="center" vertical="center" wrapText="1"/>
    </xf>
    <xf numFmtId="0" fontId="36" fillId="11" borderId="26" xfId="0" applyFont="1" applyFill="1" applyBorder="1" applyAlignment="1">
      <alignment horizontal="center" vertical="center" wrapText="1"/>
    </xf>
    <xf numFmtId="2" fontId="36" fillId="11" borderId="14" xfId="0" applyNumberFormat="1" applyFont="1" applyFill="1" applyBorder="1" applyAlignment="1">
      <alignment horizontal="right" vertical="center"/>
    </xf>
    <xf numFmtId="1" fontId="36" fillId="11" borderId="24" xfId="0" applyNumberFormat="1" applyFont="1" applyFill="1" applyBorder="1" applyAlignment="1">
      <alignment horizontal="center" vertical="center" wrapText="1"/>
    </xf>
    <xf numFmtId="0" fontId="36" fillId="11" borderId="24" xfId="0" applyFont="1" applyFill="1" applyBorder="1" applyAlignment="1">
      <alignment horizontal="center" vertical="center" wrapText="1"/>
    </xf>
    <xf numFmtId="2" fontId="36" fillId="11" borderId="14" xfId="0" applyNumberFormat="1" applyFont="1" applyFill="1" applyBorder="1" applyAlignment="1">
      <alignment vertical="center"/>
    </xf>
    <xf numFmtId="3" fontId="36" fillId="11" borderId="14" xfId="0" applyNumberFormat="1" applyFont="1" applyFill="1" applyBorder="1" applyAlignment="1">
      <alignment horizontal="center" vertical="center" wrapText="1"/>
    </xf>
    <xf numFmtId="3" fontId="36" fillId="11" borderId="24" xfId="0" applyNumberFormat="1" applyFont="1" applyFill="1" applyBorder="1" applyAlignment="1">
      <alignment horizontal="center" vertical="center" wrapText="1"/>
    </xf>
    <xf numFmtId="49" fontId="11" fillId="11" borderId="11" xfId="0" applyNumberFormat="1" applyFont="1" applyFill="1" applyBorder="1" applyAlignment="1">
      <alignment vertical="top" wrapText="1"/>
    </xf>
    <xf numFmtId="3" fontId="36" fillId="11" borderId="11" xfId="0" applyNumberFormat="1" applyFont="1" applyFill="1" applyBorder="1" applyAlignment="1">
      <alignment horizontal="center" vertical="center" wrapText="1"/>
    </xf>
    <xf numFmtId="1" fontId="36" fillId="11" borderId="31" xfId="0" applyNumberFormat="1" applyFont="1" applyFill="1" applyBorder="1" applyAlignment="1">
      <alignment horizontal="center" vertical="center" wrapText="1"/>
    </xf>
    <xf numFmtId="3" fontId="36" fillId="11" borderId="31" xfId="0" applyNumberFormat="1" applyFont="1" applyFill="1" applyBorder="1" applyAlignment="1">
      <alignment horizontal="center" vertical="center" wrapText="1"/>
    </xf>
    <xf numFmtId="49" fontId="10" fillId="11" borderId="13" xfId="0" applyNumberFormat="1" applyFont="1" applyFill="1" applyBorder="1" applyAlignment="1">
      <alignment vertical="top" wrapText="1"/>
    </xf>
    <xf numFmtId="41" fontId="36" fillId="11" borderId="13" xfId="0" applyNumberFormat="1" applyFont="1" applyFill="1" applyBorder="1" applyAlignment="1">
      <alignment horizontal="center" vertical="center" wrapText="1"/>
    </xf>
    <xf numFmtId="3" fontId="36" fillId="11" borderId="26" xfId="0" applyNumberFormat="1" applyFont="1" applyFill="1" applyBorder="1" applyAlignment="1">
      <alignment horizontal="center" vertical="center" wrapText="1"/>
    </xf>
    <xf numFmtId="41" fontId="36" fillId="11" borderId="26" xfId="0" applyNumberFormat="1" applyFont="1" applyFill="1" applyBorder="1" applyAlignment="1">
      <alignment horizontal="center" vertical="center" wrapText="1"/>
    </xf>
    <xf numFmtId="49" fontId="10" fillId="11" borderId="23" xfId="0" applyNumberFormat="1" applyFont="1" applyFill="1" applyBorder="1" applyAlignment="1">
      <alignment vertical="top" wrapText="1"/>
    </xf>
    <xf numFmtId="41" fontId="36" fillId="11" borderId="23" xfId="0" applyNumberFormat="1" applyFont="1" applyFill="1" applyBorder="1" applyAlignment="1">
      <alignment horizontal="center" vertical="center" wrapText="1"/>
    </xf>
    <xf numFmtId="1" fontId="36" fillId="11" borderId="28" xfId="0" applyNumberFormat="1" applyFont="1" applyFill="1" applyBorder="1" applyAlignment="1">
      <alignment horizontal="center" vertical="center" wrapText="1"/>
    </xf>
    <xf numFmtId="41" fontId="36" fillId="11" borderId="28" xfId="0" applyNumberFormat="1" applyFont="1" applyFill="1" applyBorder="1" applyAlignment="1">
      <alignment horizontal="center" vertical="center" wrapText="1"/>
    </xf>
    <xf numFmtId="10" fontId="36" fillId="11" borderId="14" xfId="0" applyNumberFormat="1" applyFont="1" applyFill="1" applyBorder="1" applyAlignment="1">
      <alignment horizontal="center" vertical="center"/>
    </xf>
    <xf numFmtId="10" fontId="36" fillId="24" borderId="14" xfId="0" applyNumberFormat="1" applyFont="1" applyFill="1" applyBorder="1" applyAlignment="1">
      <alignment horizontal="center" vertical="center"/>
    </xf>
    <xf numFmtId="10" fontId="37" fillId="24" borderId="14" xfId="0" applyNumberFormat="1" applyFont="1" applyFill="1" applyBorder="1" applyAlignment="1">
      <alignment horizontal="center" vertical="center"/>
    </xf>
    <xf numFmtId="2" fontId="37" fillId="0" borderId="14" xfId="0" applyNumberFormat="1" applyFont="1" applyBorder="1" applyAlignment="1">
      <alignment horizontal="right" vertical="center" wrapText="1"/>
    </xf>
    <xf numFmtId="1" fontId="39" fillId="24" borderId="26" xfId="0" applyNumberFormat="1" applyFont="1" applyFill="1" applyBorder="1" applyAlignment="1">
      <alignment horizontal="right" vertical="center" wrapText="1"/>
    </xf>
    <xf numFmtId="1" fontId="39" fillId="24" borderId="24" xfId="0" applyNumberFormat="1" applyFont="1" applyFill="1" applyBorder="1" applyAlignment="1">
      <alignment horizontal="right" vertical="center" wrapText="1"/>
    </xf>
    <xf numFmtId="1" fontId="39" fillId="24" borderId="31" xfId="0" applyNumberFormat="1" applyFont="1" applyFill="1" applyBorder="1" applyAlignment="1">
      <alignment horizontal="right" vertical="center" wrapText="1"/>
    </xf>
    <xf numFmtId="49" fontId="3" fillId="25" borderId="14" xfId="0" applyNumberFormat="1" applyFont="1" applyFill="1" applyBorder="1" applyAlignment="1">
      <alignment horizontal="left" vertical="top" wrapText="1"/>
    </xf>
    <xf numFmtId="0" fontId="3" fillId="25" borderId="14" xfId="0" applyFont="1" applyFill="1" applyBorder="1" applyAlignment="1">
      <alignment horizontal="center" vertical="top" wrapText="1"/>
    </xf>
    <xf numFmtId="0" fontId="4" fillId="25" borderId="14" xfId="0" applyFont="1" applyFill="1" applyBorder="1" applyAlignment="1">
      <alignment vertical="top" wrapText="1"/>
    </xf>
    <xf numFmtId="49" fontId="7" fillId="25" borderId="14" xfId="0" applyNumberFormat="1" applyFont="1" applyFill="1" applyBorder="1" applyAlignment="1">
      <alignment vertical="top" wrapText="1"/>
    </xf>
    <xf numFmtId="3" fontId="38" fillId="25" borderId="14" xfId="0" applyNumberFormat="1" applyFont="1" applyFill="1" applyBorder="1" applyAlignment="1">
      <alignment horizontal="right" vertical="center" wrapText="1"/>
    </xf>
    <xf numFmtId="1" fontId="38" fillId="25" borderId="24" xfId="0" applyNumberFormat="1" applyFont="1" applyFill="1" applyBorder="1" applyAlignment="1">
      <alignment horizontal="right" vertical="center" wrapText="1"/>
    </xf>
    <xf numFmtId="3" fontId="38" fillId="25" borderId="24" xfId="0" applyNumberFormat="1" applyFont="1" applyFill="1" applyBorder="1" applyAlignment="1">
      <alignment horizontal="right" vertical="center" wrapText="1"/>
    </xf>
    <xf numFmtId="2" fontId="36" fillId="25" borderId="14" xfId="0" applyNumberFormat="1" applyFont="1" applyFill="1" applyBorder="1" applyAlignment="1">
      <alignment vertical="center"/>
    </xf>
    <xf numFmtId="10" fontId="36" fillId="25" borderId="14" xfId="0" applyNumberFormat="1" applyFont="1" applyFill="1" applyBorder="1" applyAlignment="1">
      <alignment horizontal="center" vertical="center"/>
    </xf>
    <xf numFmtId="0" fontId="40" fillId="0" borderId="0" xfId="0" applyNumberFormat="1" applyFont="1" applyFill="1" applyBorder="1" applyAlignment="1" applyProtection="1">
      <alignment horizontal="center"/>
      <protection locked="0"/>
    </xf>
    <xf numFmtId="0" fontId="4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1" fontId="34" fillId="22" borderId="14" xfId="0" applyNumberFormat="1" applyFont="1" applyFill="1" applyBorder="1" applyAlignment="1">
      <alignment horizontal="center" wrapText="1"/>
    </xf>
    <xf numFmtId="0" fontId="10" fillId="22" borderId="14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11" fillId="22" borderId="24" xfId="0" applyFont="1" applyFill="1" applyBorder="1" applyAlignment="1">
      <alignment horizontal="center" vertical="center" wrapText="1"/>
    </xf>
    <xf numFmtId="0" fontId="11" fillId="22" borderId="16" xfId="0" applyFont="1" applyFill="1" applyBorder="1" applyAlignment="1">
      <alignment horizontal="center" vertical="center" wrapText="1"/>
    </xf>
    <xf numFmtId="0" fontId="11" fillId="22" borderId="14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/>
    </xf>
    <xf numFmtId="0" fontId="12" fillId="0" borderId="24" xfId="0" applyFont="1" applyBorder="1" applyAlignment="1">
      <alignment/>
    </xf>
    <xf numFmtId="49" fontId="34" fillId="22" borderId="14" xfId="0" applyNumberFormat="1" applyFont="1" applyFill="1" applyBorder="1" applyAlignment="1">
      <alignment horizontal="center" wrapText="1"/>
    </xf>
    <xf numFmtId="49" fontId="11" fillId="22" borderId="14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Border="1" applyAlignment="1">
      <alignment wrapText="1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36" fillId="0" borderId="0" xfId="0" applyFont="1" applyAlignment="1">
      <alignment horizontal="center"/>
    </xf>
    <xf numFmtId="0" fontId="11" fillId="22" borderId="11" xfId="0" applyFont="1" applyFill="1" applyBorder="1" applyAlignment="1">
      <alignment horizontal="center" vertical="center" wrapText="1"/>
    </xf>
    <xf numFmtId="0" fontId="11" fillId="22" borderId="13" xfId="0" applyFont="1" applyFill="1" applyBorder="1" applyAlignment="1">
      <alignment horizontal="center" vertical="center" wrapText="1"/>
    </xf>
    <xf numFmtId="0" fontId="5" fillId="11" borderId="36" xfId="0" applyFont="1" applyFill="1" applyBorder="1" applyAlignment="1">
      <alignment horizontal="center" vertical="center" wrapText="1"/>
    </xf>
    <xf numFmtId="0" fontId="5" fillId="11" borderId="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4"/>
  <sheetViews>
    <sheetView tabSelected="1" zoomScale="80" zoomScaleNormal="80" zoomScaleSheetLayoutView="100" zoomScalePageLayoutView="0" workbookViewId="0" topLeftCell="A172">
      <selection activeCell="M191" sqref="M191:N191"/>
    </sheetView>
  </sheetViews>
  <sheetFormatPr defaultColWidth="9.140625" defaultRowHeight="12.75"/>
  <cols>
    <col min="1" max="1" width="4.00390625" style="0" customWidth="1"/>
    <col min="2" max="2" width="30.8515625" style="10" customWidth="1"/>
    <col min="3" max="3" width="12.7109375" style="0" customWidth="1"/>
    <col min="4" max="4" width="18.8515625" style="0" hidden="1" customWidth="1"/>
    <col min="5" max="5" width="6.57421875" style="0" customWidth="1"/>
    <col min="6" max="6" width="8.28125" style="0" customWidth="1"/>
    <col min="7" max="7" width="15.140625" style="0" customWidth="1"/>
    <col min="8" max="8" width="14.421875" style="0" customWidth="1"/>
    <col min="9" max="10" width="13.28125" style="0" customWidth="1"/>
    <col min="11" max="11" width="14.7109375" style="0" customWidth="1"/>
    <col min="12" max="12" width="14.28125" style="0" customWidth="1"/>
    <col min="13" max="13" width="12.421875" style="0" customWidth="1"/>
  </cols>
  <sheetData>
    <row r="1" spans="8:11" ht="15.75">
      <c r="H1" s="264" t="s">
        <v>93</v>
      </c>
      <c r="I1" s="264"/>
      <c r="J1" s="96"/>
      <c r="K1" t="s">
        <v>0</v>
      </c>
    </row>
    <row r="2" spans="8:10" ht="12.75">
      <c r="H2" s="5"/>
      <c r="I2" s="5"/>
      <c r="J2" s="5"/>
    </row>
    <row r="3" spans="8:10" ht="12.75">
      <c r="H3" s="6"/>
      <c r="I3" s="6"/>
      <c r="J3" s="6"/>
    </row>
    <row r="4" spans="8:10" ht="12.75" hidden="1">
      <c r="H4" s="5"/>
      <c r="I4" s="5"/>
      <c r="J4" s="5"/>
    </row>
    <row r="5" spans="8:10" ht="12.75" hidden="1">
      <c r="H5" s="5"/>
      <c r="I5" s="5"/>
      <c r="J5" s="5"/>
    </row>
    <row r="6" spans="8:10" ht="15.75" hidden="1">
      <c r="H6" s="97"/>
      <c r="I6" s="97"/>
      <c r="J6" s="97"/>
    </row>
    <row r="7" spans="8:10" ht="12.75" hidden="1">
      <c r="H7" s="5"/>
      <c r="I7" s="5"/>
      <c r="J7" s="5"/>
    </row>
    <row r="8" spans="8:10" ht="12.75" hidden="1">
      <c r="H8" s="5"/>
      <c r="I8" s="5"/>
      <c r="J8" s="5"/>
    </row>
    <row r="9" spans="8:12" ht="12.75" hidden="1">
      <c r="H9" s="262"/>
      <c r="I9" s="262"/>
      <c r="J9" s="262"/>
      <c r="K9" s="262"/>
      <c r="L9" s="262"/>
    </row>
    <row r="10" spans="8:11" ht="13.5" hidden="1" thickBot="1">
      <c r="H10" s="262"/>
      <c r="I10" s="262"/>
      <c r="J10" s="262"/>
      <c r="K10" s="262"/>
    </row>
    <row r="11" spans="8:11" ht="13.5" hidden="1" thickBot="1">
      <c r="H11" s="262"/>
      <c r="I11" s="262"/>
      <c r="J11" s="262"/>
      <c r="K11" s="262"/>
    </row>
    <row r="12" spans="8:11" ht="13.5" hidden="1" thickBot="1">
      <c r="H12" s="263"/>
      <c r="I12" s="263"/>
      <c r="J12" s="263"/>
      <c r="K12" s="263"/>
    </row>
    <row r="13" spans="8:11" ht="13.5" hidden="1" thickBot="1">
      <c r="H13" s="263"/>
      <c r="I13" s="263"/>
      <c r="J13" s="263"/>
      <c r="K13" s="263"/>
    </row>
    <row r="14" spans="8:11" ht="13.5" hidden="1" thickBot="1">
      <c r="H14" s="262"/>
      <c r="I14" s="262"/>
      <c r="J14" s="262"/>
      <c r="K14" s="262"/>
    </row>
    <row r="15" spans="8:11" ht="13.5" hidden="1" thickBot="1">
      <c r="H15" s="263"/>
      <c r="I15" s="263"/>
      <c r="J15" s="263"/>
      <c r="K15" s="263"/>
    </row>
    <row r="16" spans="8:11" ht="13.5" hidden="1" thickBot="1">
      <c r="H16" s="263"/>
      <c r="I16" s="263"/>
      <c r="J16" s="263"/>
      <c r="K16" s="263"/>
    </row>
    <row r="17" spans="8:11" ht="13.5" hidden="1" thickBot="1">
      <c r="H17" s="262"/>
      <c r="I17" s="262"/>
      <c r="J17" s="262"/>
      <c r="K17" s="262"/>
    </row>
    <row r="18" spans="8:11" ht="13.5" hidden="1" thickBot="1">
      <c r="H18" s="263"/>
      <c r="I18" s="263"/>
      <c r="J18" s="263"/>
      <c r="K18" s="263"/>
    </row>
    <row r="19" spans="1:13" ht="39.75" customHeight="1" thickBot="1">
      <c r="A19" s="267" t="s">
        <v>9</v>
      </c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</row>
    <row r="20" spans="1:11" ht="12.75">
      <c r="A20" s="2"/>
      <c r="B20" s="11"/>
      <c r="C20" s="7"/>
      <c r="K20" s="25"/>
    </row>
    <row r="21" spans="1:13" ht="39" customHeight="1">
      <c r="A21" s="252" t="s">
        <v>7</v>
      </c>
      <c r="B21" s="260" t="s">
        <v>1</v>
      </c>
      <c r="C21" s="256" t="s">
        <v>92</v>
      </c>
      <c r="D21" s="256" t="s">
        <v>2</v>
      </c>
      <c r="E21" s="256" t="s">
        <v>3</v>
      </c>
      <c r="F21" s="256" t="s">
        <v>4</v>
      </c>
      <c r="G21" s="254" t="s">
        <v>8</v>
      </c>
      <c r="H21" s="255"/>
      <c r="I21" s="265" t="s">
        <v>86</v>
      </c>
      <c r="J21" s="265" t="s">
        <v>88</v>
      </c>
      <c r="K21" s="254" t="s">
        <v>87</v>
      </c>
      <c r="L21" s="259" t="s">
        <v>85</v>
      </c>
      <c r="M21" s="251" t="s">
        <v>89</v>
      </c>
    </row>
    <row r="22" spans="1:13" ht="45.75" customHeight="1">
      <c r="A22" s="253"/>
      <c r="B22" s="261"/>
      <c r="C22" s="257"/>
      <c r="D22" s="257"/>
      <c r="E22" s="257"/>
      <c r="F22" s="257"/>
      <c r="G22" s="8" t="s">
        <v>5</v>
      </c>
      <c r="H22" s="8" t="s">
        <v>6</v>
      </c>
      <c r="I22" s="266"/>
      <c r="J22" s="266"/>
      <c r="K22" s="258"/>
      <c r="L22" s="259"/>
      <c r="M22" s="251"/>
    </row>
    <row r="23" spans="1:13" s="1" customFormat="1" ht="12" customHeight="1">
      <c r="A23" s="23">
        <v>1</v>
      </c>
      <c r="B23" s="24">
        <v>2</v>
      </c>
      <c r="C23" s="23" t="s">
        <v>0</v>
      </c>
      <c r="D23" s="23">
        <v>4</v>
      </c>
      <c r="E23" s="23">
        <v>5</v>
      </c>
      <c r="F23" s="23">
        <v>6</v>
      </c>
      <c r="G23" s="23">
        <v>7</v>
      </c>
      <c r="H23" s="23">
        <v>8</v>
      </c>
      <c r="I23" s="112">
        <v>9</v>
      </c>
      <c r="J23" s="112">
        <v>10</v>
      </c>
      <c r="K23" s="112">
        <v>11</v>
      </c>
      <c r="L23" s="23">
        <v>12</v>
      </c>
      <c r="M23" s="120">
        <v>13</v>
      </c>
    </row>
    <row r="24" spans="1:13" s="1" customFormat="1" ht="36.75" customHeight="1">
      <c r="A24" s="79">
        <v>1</v>
      </c>
      <c r="B24" s="82" t="s">
        <v>21</v>
      </c>
      <c r="C24" s="79" t="s">
        <v>72</v>
      </c>
      <c r="D24" s="79" t="s">
        <v>41</v>
      </c>
      <c r="E24" s="79">
        <v>853</v>
      </c>
      <c r="F24" s="79">
        <v>85395</v>
      </c>
      <c r="G24" s="210" t="s">
        <v>10</v>
      </c>
      <c r="H24" s="211">
        <v>200248</v>
      </c>
      <c r="I24" s="212">
        <v>0</v>
      </c>
      <c r="J24" s="213">
        <v>140148</v>
      </c>
      <c r="K24" s="213">
        <v>140148</v>
      </c>
      <c r="L24" s="214">
        <f>L25</f>
        <v>8947</v>
      </c>
      <c r="M24" s="232">
        <f>L24/K24</f>
        <v>0.06383965522162285</v>
      </c>
    </row>
    <row r="25" spans="1:13" s="1" customFormat="1" ht="31.5" customHeight="1">
      <c r="A25" s="78"/>
      <c r="B25" s="82" t="s">
        <v>68</v>
      </c>
      <c r="C25" s="79" t="s">
        <v>41</v>
      </c>
      <c r="D25" s="78"/>
      <c r="E25" s="78"/>
      <c r="F25" s="78"/>
      <c r="G25" s="90" t="s">
        <v>11</v>
      </c>
      <c r="H25" s="154">
        <f>161719+28538</f>
        <v>190257</v>
      </c>
      <c r="I25" s="183">
        <v>0</v>
      </c>
      <c r="J25" s="172">
        <f>J27+J28</f>
        <v>130157</v>
      </c>
      <c r="K25" s="172">
        <f>K27+K28</f>
        <v>130157</v>
      </c>
      <c r="L25" s="173">
        <f>L27+L28</f>
        <v>8947</v>
      </c>
      <c r="M25" s="233">
        <f aca="true" t="shared" si="0" ref="M25:M88">L25/K25</f>
        <v>0.06874006008128644</v>
      </c>
    </row>
    <row r="26" spans="1:13" s="1" customFormat="1" ht="57" customHeight="1">
      <c r="A26" s="78"/>
      <c r="B26" s="82" t="s">
        <v>67</v>
      </c>
      <c r="C26" s="78"/>
      <c r="D26" s="78"/>
      <c r="E26" s="78"/>
      <c r="F26" s="78"/>
      <c r="G26" s="91" t="s">
        <v>12</v>
      </c>
      <c r="H26" s="132">
        <v>0</v>
      </c>
      <c r="I26" s="184">
        <v>0</v>
      </c>
      <c r="J26" s="174">
        <v>0</v>
      </c>
      <c r="K26" s="174">
        <v>0</v>
      </c>
      <c r="L26" s="175">
        <v>0</v>
      </c>
      <c r="M26" s="234"/>
    </row>
    <row r="27" spans="1:13" s="1" customFormat="1" ht="69.75" customHeight="1">
      <c r="A27" s="78"/>
      <c r="B27" s="82" t="s">
        <v>69</v>
      </c>
      <c r="C27" s="78"/>
      <c r="D27" s="78"/>
      <c r="E27" s="78"/>
      <c r="F27" s="78"/>
      <c r="G27" s="92" t="s">
        <v>13</v>
      </c>
      <c r="H27" s="132">
        <v>28538</v>
      </c>
      <c r="I27" s="184">
        <v>0</v>
      </c>
      <c r="J27" s="174">
        <v>19523</v>
      </c>
      <c r="K27" s="174">
        <v>19523</v>
      </c>
      <c r="L27" s="176">
        <v>1342.06</v>
      </c>
      <c r="M27" s="234">
        <f t="shared" si="0"/>
        <v>0.06874250883573221</v>
      </c>
    </row>
    <row r="28" spans="1:13" s="1" customFormat="1" ht="42.75" customHeight="1">
      <c r="A28" s="78"/>
      <c r="B28" s="82" t="s">
        <v>73</v>
      </c>
      <c r="C28" s="78"/>
      <c r="D28" s="78"/>
      <c r="E28" s="78"/>
      <c r="F28" s="78"/>
      <c r="G28" s="91" t="s">
        <v>17</v>
      </c>
      <c r="H28" s="132">
        <v>161719</v>
      </c>
      <c r="I28" s="184">
        <v>0</v>
      </c>
      <c r="J28" s="174">
        <v>110634</v>
      </c>
      <c r="K28" s="174">
        <v>110634</v>
      </c>
      <c r="L28" s="175">
        <v>7604.94</v>
      </c>
      <c r="M28" s="234">
        <f t="shared" si="0"/>
        <v>0.06873962796247085</v>
      </c>
    </row>
    <row r="29" spans="1:13" s="1" customFormat="1" ht="42.75" customHeight="1">
      <c r="A29" s="78"/>
      <c r="B29" s="82"/>
      <c r="C29" s="78"/>
      <c r="D29" s="78"/>
      <c r="E29" s="78"/>
      <c r="F29" s="78"/>
      <c r="G29" s="91" t="s">
        <v>14</v>
      </c>
      <c r="H29" s="132">
        <v>0</v>
      </c>
      <c r="I29" s="184">
        <v>0</v>
      </c>
      <c r="J29" s="174">
        <v>0</v>
      </c>
      <c r="K29" s="174">
        <v>0</v>
      </c>
      <c r="L29" s="175">
        <v>0</v>
      </c>
      <c r="M29" s="234"/>
    </row>
    <row r="30" spans="1:13" s="1" customFormat="1" ht="42.75" customHeight="1">
      <c r="A30" s="78"/>
      <c r="B30" s="82"/>
      <c r="C30" s="78"/>
      <c r="D30" s="78"/>
      <c r="E30" s="78"/>
      <c r="F30" s="78"/>
      <c r="G30" s="94" t="s">
        <v>15</v>
      </c>
      <c r="H30" s="154">
        <v>9991</v>
      </c>
      <c r="I30" s="183">
        <v>0</v>
      </c>
      <c r="J30" s="172">
        <v>9991</v>
      </c>
      <c r="K30" s="172">
        <v>9991</v>
      </c>
      <c r="L30" s="173">
        <v>0</v>
      </c>
      <c r="M30" s="233">
        <f t="shared" si="0"/>
        <v>0</v>
      </c>
    </row>
    <row r="31" spans="1:13" s="1" customFormat="1" ht="42.75" customHeight="1">
      <c r="A31" s="78"/>
      <c r="B31" s="82"/>
      <c r="C31" s="78"/>
      <c r="D31" s="78"/>
      <c r="E31" s="78"/>
      <c r="F31" s="78"/>
      <c r="G31" s="92" t="s">
        <v>12</v>
      </c>
      <c r="H31" s="132">
        <v>0</v>
      </c>
      <c r="I31" s="184">
        <v>0</v>
      </c>
      <c r="J31" s="174">
        <v>0</v>
      </c>
      <c r="K31" s="174">
        <v>0</v>
      </c>
      <c r="L31" s="175">
        <v>0</v>
      </c>
      <c r="M31" s="234"/>
    </row>
    <row r="32" spans="1:13" s="1" customFormat="1" ht="30" customHeight="1">
      <c r="A32" s="78"/>
      <c r="B32" s="93"/>
      <c r="C32" s="78"/>
      <c r="D32" s="78"/>
      <c r="E32" s="78"/>
      <c r="F32" s="78"/>
      <c r="G32" s="91" t="s">
        <v>16</v>
      </c>
      <c r="H32" s="132">
        <v>1499</v>
      </c>
      <c r="I32" s="184">
        <v>0</v>
      </c>
      <c r="J32" s="174">
        <v>1499</v>
      </c>
      <c r="K32" s="174">
        <v>1499</v>
      </c>
      <c r="L32" s="175">
        <v>0</v>
      </c>
      <c r="M32" s="234">
        <f t="shared" si="0"/>
        <v>0</v>
      </c>
    </row>
    <row r="33" spans="1:13" s="1" customFormat="1" ht="41.25" customHeight="1">
      <c r="A33" s="78"/>
      <c r="B33" s="93"/>
      <c r="C33" s="78"/>
      <c r="D33" s="78"/>
      <c r="E33" s="78"/>
      <c r="F33" s="78"/>
      <c r="G33" s="91" t="s">
        <v>17</v>
      </c>
      <c r="H33" s="132">
        <v>8492</v>
      </c>
      <c r="I33" s="184">
        <v>0</v>
      </c>
      <c r="J33" s="174">
        <v>8492</v>
      </c>
      <c r="K33" s="174">
        <v>8492</v>
      </c>
      <c r="L33" s="175">
        <v>0</v>
      </c>
      <c r="M33" s="234">
        <f t="shared" si="0"/>
        <v>0</v>
      </c>
    </row>
    <row r="34" spans="1:13" s="1" customFormat="1" ht="73.5" customHeight="1">
      <c r="A34" s="78"/>
      <c r="B34" s="93"/>
      <c r="C34" s="78"/>
      <c r="D34" s="78"/>
      <c r="E34" s="78"/>
      <c r="F34" s="78"/>
      <c r="G34" s="95" t="s">
        <v>14</v>
      </c>
      <c r="H34" s="132">
        <v>0</v>
      </c>
      <c r="I34" s="184"/>
      <c r="J34" s="174">
        <v>0</v>
      </c>
      <c r="K34" s="174">
        <v>0</v>
      </c>
      <c r="L34" s="175"/>
      <c r="M34" s="234"/>
    </row>
    <row r="35" spans="1:13" s="1" customFormat="1" ht="87.75" customHeight="1">
      <c r="A35" s="79">
        <v>2</v>
      </c>
      <c r="B35" s="82" t="s">
        <v>21</v>
      </c>
      <c r="C35" s="79" t="s">
        <v>66</v>
      </c>
      <c r="D35" s="83"/>
      <c r="E35" s="83">
        <v>853</v>
      </c>
      <c r="F35" s="83">
        <v>85395</v>
      </c>
      <c r="G35" s="210" t="s">
        <v>10</v>
      </c>
      <c r="H35" s="211">
        <v>286995</v>
      </c>
      <c r="I35" s="215">
        <v>0</v>
      </c>
      <c r="J35" s="216">
        <v>110822</v>
      </c>
      <c r="K35" s="216">
        <v>110822</v>
      </c>
      <c r="L35" s="217">
        <f>L36+L41</f>
        <v>105486.54</v>
      </c>
      <c r="M35" s="232">
        <f t="shared" si="0"/>
        <v>0.951855588240602</v>
      </c>
    </row>
    <row r="36" spans="1:13" s="1" customFormat="1" ht="85.5" customHeight="1">
      <c r="A36" s="78"/>
      <c r="B36" s="82" t="s">
        <v>68</v>
      </c>
      <c r="C36" s="83" t="s">
        <v>90</v>
      </c>
      <c r="D36" s="78"/>
      <c r="E36" s="78"/>
      <c r="F36" s="78"/>
      <c r="G36" s="90" t="s">
        <v>11</v>
      </c>
      <c r="H36" s="154">
        <f>H38+H39</f>
        <v>275995</v>
      </c>
      <c r="I36" s="183">
        <v>0</v>
      </c>
      <c r="J36" s="172">
        <f>J38+J39</f>
        <v>99822</v>
      </c>
      <c r="K36" s="172">
        <f>K38+K39</f>
        <v>99822</v>
      </c>
      <c r="L36" s="173">
        <f>L38+L39</f>
        <v>94486.54</v>
      </c>
      <c r="M36" s="233">
        <f t="shared" si="0"/>
        <v>0.946550259461842</v>
      </c>
    </row>
    <row r="37" spans="1:13" s="1" customFormat="1" ht="58.5" customHeight="1">
      <c r="A37" s="78"/>
      <c r="B37" s="82" t="s">
        <v>67</v>
      </c>
      <c r="C37" s="78"/>
      <c r="D37" s="78"/>
      <c r="E37" s="78"/>
      <c r="F37" s="78"/>
      <c r="G37" s="91" t="s">
        <v>12</v>
      </c>
      <c r="H37" s="132">
        <v>0</v>
      </c>
      <c r="I37" s="184">
        <v>0</v>
      </c>
      <c r="J37" s="174">
        <v>0</v>
      </c>
      <c r="K37" s="174">
        <v>0</v>
      </c>
      <c r="L37" s="175">
        <v>0</v>
      </c>
      <c r="M37" s="234"/>
    </row>
    <row r="38" spans="1:13" s="1" customFormat="1" ht="66.75" customHeight="1">
      <c r="A38" s="78"/>
      <c r="B38" s="82" t="s">
        <v>69</v>
      </c>
      <c r="C38" s="78"/>
      <c r="D38" s="78"/>
      <c r="E38" s="78"/>
      <c r="F38" s="78"/>
      <c r="G38" s="92" t="s">
        <v>13</v>
      </c>
      <c r="H38" s="132">
        <f>41249+150</f>
        <v>41399</v>
      </c>
      <c r="I38" s="184">
        <v>0</v>
      </c>
      <c r="J38" s="174">
        <v>14975</v>
      </c>
      <c r="K38" s="174">
        <v>14975</v>
      </c>
      <c r="L38" s="175">
        <v>14172.98</v>
      </c>
      <c r="M38" s="234">
        <f t="shared" si="0"/>
        <v>0.9464427378964941</v>
      </c>
    </row>
    <row r="39" spans="1:13" s="1" customFormat="1" ht="41.25" customHeight="1">
      <c r="A39" s="78"/>
      <c r="B39" s="82" t="s">
        <v>71</v>
      </c>
      <c r="C39" s="78"/>
      <c r="D39" s="78"/>
      <c r="E39" s="78"/>
      <c r="F39" s="78"/>
      <c r="G39" s="91" t="s">
        <v>17</v>
      </c>
      <c r="H39" s="132">
        <f>233746+850</f>
        <v>234596</v>
      </c>
      <c r="I39" s="184">
        <v>0</v>
      </c>
      <c r="J39" s="174">
        <v>84847</v>
      </c>
      <c r="K39" s="174">
        <v>84847</v>
      </c>
      <c r="L39" s="175">
        <v>80313.56</v>
      </c>
      <c r="M39" s="234">
        <f t="shared" si="0"/>
        <v>0.9465692363902082</v>
      </c>
    </row>
    <row r="40" spans="1:13" s="1" customFormat="1" ht="63.75" customHeight="1">
      <c r="A40" s="78"/>
      <c r="B40" s="93"/>
      <c r="C40" s="78"/>
      <c r="D40" s="78"/>
      <c r="E40" s="78"/>
      <c r="F40" s="78"/>
      <c r="G40" s="91" t="s">
        <v>14</v>
      </c>
      <c r="H40" s="132">
        <v>0</v>
      </c>
      <c r="I40" s="184">
        <v>0</v>
      </c>
      <c r="J40" s="174">
        <v>0</v>
      </c>
      <c r="K40" s="174">
        <v>0</v>
      </c>
      <c r="L40" s="175">
        <v>0</v>
      </c>
      <c r="M40" s="234"/>
    </row>
    <row r="41" spans="1:13" s="1" customFormat="1" ht="30" customHeight="1">
      <c r="A41" s="78"/>
      <c r="B41" s="93"/>
      <c r="C41" s="78"/>
      <c r="D41" s="78"/>
      <c r="E41" s="78"/>
      <c r="F41" s="78"/>
      <c r="G41" s="94" t="s">
        <v>15</v>
      </c>
      <c r="H41" s="154">
        <f>H43+H44</f>
        <v>11000</v>
      </c>
      <c r="I41" s="183">
        <v>0</v>
      </c>
      <c r="J41" s="172">
        <f>J43+J44</f>
        <v>11000</v>
      </c>
      <c r="K41" s="172">
        <f>K43+K44</f>
        <v>11000</v>
      </c>
      <c r="L41" s="173">
        <f>L43+L44</f>
        <v>11000</v>
      </c>
      <c r="M41" s="233">
        <f t="shared" si="0"/>
        <v>1</v>
      </c>
    </row>
    <row r="42" spans="1:13" s="1" customFormat="1" ht="27.75" customHeight="1">
      <c r="A42" s="78"/>
      <c r="B42" s="93"/>
      <c r="C42" s="78"/>
      <c r="D42" s="78"/>
      <c r="E42" s="78"/>
      <c r="F42" s="78"/>
      <c r="G42" s="92" t="s">
        <v>12</v>
      </c>
      <c r="H42" s="132">
        <v>0</v>
      </c>
      <c r="I42" s="184">
        <v>0</v>
      </c>
      <c r="J42" s="174">
        <v>0</v>
      </c>
      <c r="K42" s="174">
        <v>0</v>
      </c>
      <c r="L42" s="175">
        <v>0</v>
      </c>
      <c r="M42" s="234"/>
    </row>
    <row r="43" spans="1:13" s="1" customFormat="1" ht="31.5" customHeight="1">
      <c r="A43" s="78"/>
      <c r="B43" s="93"/>
      <c r="C43" s="78"/>
      <c r="D43" s="78"/>
      <c r="E43" s="78"/>
      <c r="F43" s="78"/>
      <c r="G43" s="91" t="s">
        <v>16</v>
      </c>
      <c r="H43" s="132">
        <v>1650</v>
      </c>
      <c r="I43" s="184">
        <v>0</v>
      </c>
      <c r="J43" s="174">
        <v>1650</v>
      </c>
      <c r="K43" s="174">
        <v>1650</v>
      </c>
      <c r="L43" s="175">
        <v>1650</v>
      </c>
      <c r="M43" s="234">
        <f t="shared" si="0"/>
        <v>1</v>
      </c>
    </row>
    <row r="44" spans="1:13" s="1" customFormat="1" ht="45" customHeight="1">
      <c r="A44" s="78"/>
      <c r="B44" s="93"/>
      <c r="C44" s="78"/>
      <c r="D44" s="78"/>
      <c r="E44" s="78"/>
      <c r="F44" s="78"/>
      <c r="G44" s="91" t="s">
        <v>17</v>
      </c>
      <c r="H44" s="132">
        <v>9350</v>
      </c>
      <c r="I44" s="184">
        <v>0</v>
      </c>
      <c r="J44" s="174">
        <v>9350</v>
      </c>
      <c r="K44" s="174">
        <v>9350</v>
      </c>
      <c r="L44" s="175">
        <v>9350</v>
      </c>
      <c r="M44" s="234">
        <f t="shared" si="0"/>
        <v>1</v>
      </c>
    </row>
    <row r="45" spans="1:13" s="1" customFormat="1" ht="64.5" customHeight="1">
      <c r="A45" s="78"/>
      <c r="B45" s="93"/>
      <c r="C45" s="78"/>
      <c r="D45" s="78"/>
      <c r="E45" s="78"/>
      <c r="F45" s="78"/>
      <c r="G45" s="95" t="s">
        <v>14</v>
      </c>
      <c r="H45" s="132">
        <v>0</v>
      </c>
      <c r="I45" s="184">
        <v>0</v>
      </c>
      <c r="J45" s="174">
        <v>0</v>
      </c>
      <c r="K45" s="174">
        <v>0</v>
      </c>
      <c r="L45" s="175">
        <v>0</v>
      </c>
      <c r="M45" s="234"/>
    </row>
    <row r="46" spans="1:13" s="1" customFormat="1" ht="35.25" customHeight="1">
      <c r="A46" s="79">
        <v>3</v>
      </c>
      <c r="B46" s="82" t="s">
        <v>21</v>
      </c>
      <c r="C46" s="79" t="s">
        <v>66</v>
      </c>
      <c r="D46" s="79"/>
      <c r="E46" s="83">
        <v>853</v>
      </c>
      <c r="F46" s="83">
        <v>85395</v>
      </c>
      <c r="G46" s="210" t="s">
        <v>10</v>
      </c>
      <c r="H46" s="211">
        <v>526584</v>
      </c>
      <c r="I46" s="215">
        <v>0</v>
      </c>
      <c r="J46" s="216">
        <v>198279</v>
      </c>
      <c r="K46" s="216">
        <v>198279</v>
      </c>
      <c r="L46" s="217">
        <f>L47+L52</f>
        <v>166374.09000000003</v>
      </c>
      <c r="M46" s="232">
        <f t="shared" si="0"/>
        <v>0.8390908265625711</v>
      </c>
    </row>
    <row r="47" spans="1:13" s="1" customFormat="1" ht="59.25" customHeight="1">
      <c r="A47" s="78"/>
      <c r="B47" s="82" t="s">
        <v>68</v>
      </c>
      <c r="C47" s="79" t="s">
        <v>28</v>
      </c>
      <c r="D47" s="78"/>
      <c r="E47" s="78"/>
      <c r="F47" s="78"/>
      <c r="G47" s="90" t="s">
        <v>11</v>
      </c>
      <c r="H47" s="154">
        <v>516884</v>
      </c>
      <c r="I47" s="183">
        <v>0</v>
      </c>
      <c r="J47" s="172">
        <v>188579</v>
      </c>
      <c r="K47" s="172">
        <v>188579</v>
      </c>
      <c r="L47" s="173">
        <f>L49+L50</f>
        <v>156694.09000000003</v>
      </c>
      <c r="M47" s="233">
        <f t="shared" si="0"/>
        <v>0.8309201448729712</v>
      </c>
    </row>
    <row r="48" spans="1:13" s="1" customFormat="1" ht="54" customHeight="1">
      <c r="A48" s="78"/>
      <c r="B48" s="82" t="s">
        <v>67</v>
      </c>
      <c r="C48" s="78"/>
      <c r="D48" s="78"/>
      <c r="E48" s="78"/>
      <c r="F48" s="78"/>
      <c r="G48" s="91" t="s">
        <v>12</v>
      </c>
      <c r="H48" s="132">
        <v>0</v>
      </c>
      <c r="I48" s="184">
        <v>0</v>
      </c>
      <c r="J48" s="174">
        <v>0</v>
      </c>
      <c r="K48" s="174">
        <v>0</v>
      </c>
      <c r="L48" s="175">
        <v>0</v>
      </c>
      <c r="M48" s="234"/>
    </row>
    <row r="49" spans="1:13" s="1" customFormat="1" ht="54" customHeight="1">
      <c r="A49" s="78"/>
      <c r="B49" s="82" t="s">
        <v>69</v>
      </c>
      <c r="C49" s="78"/>
      <c r="D49" s="78"/>
      <c r="E49" s="78"/>
      <c r="F49" s="78"/>
      <c r="G49" s="92" t="s">
        <v>13</v>
      </c>
      <c r="H49" s="132">
        <v>77533</v>
      </c>
      <c r="I49" s="184">
        <v>0</v>
      </c>
      <c r="J49" s="174">
        <v>28286</v>
      </c>
      <c r="K49" s="174">
        <v>28286</v>
      </c>
      <c r="L49" s="175">
        <v>23504.11</v>
      </c>
      <c r="M49" s="234">
        <f t="shared" si="0"/>
        <v>0.8309449904546419</v>
      </c>
    </row>
    <row r="50" spans="1:13" s="1" customFormat="1" ht="42" customHeight="1">
      <c r="A50" s="78"/>
      <c r="B50" s="82" t="s">
        <v>70</v>
      </c>
      <c r="C50" s="78"/>
      <c r="D50" s="78"/>
      <c r="E50" s="78"/>
      <c r="F50" s="78"/>
      <c r="G50" s="91" t="s">
        <v>17</v>
      </c>
      <c r="H50" s="132">
        <v>439351</v>
      </c>
      <c r="I50" s="184">
        <v>0</v>
      </c>
      <c r="J50" s="174">
        <v>160293</v>
      </c>
      <c r="K50" s="174">
        <v>160293</v>
      </c>
      <c r="L50" s="175">
        <v>133189.98</v>
      </c>
      <c r="M50" s="234">
        <f t="shared" si="0"/>
        <v>0.8309157605135596</v>
      </c>
    </row>
    <row r="51" spans="1:13" s="1" customFormat="1" ht="64.5" customHeight="1">
      <c r="A51" s="78"/>
      <c r="B51" s="93"/>
      <c r="C51" s="78"/>
      <c r="D51" s="78"/>
      <c r="E51" s="78"/>
      <c r="F51" s="78"/>
      <c r="G51" s="91" t="s">
        <v>14</v>
      </c>
      <c r="H51" s="132">
        <v>0</v>
      </c>
      <c r="I51" s="184">
        <v>0</v>
      </c>
      <c r="J51" s="174">
        <v>0</v>
      </c>
      <c r="K51" s="174">
        <v>0</v>
      </c>
      <c r="L51" s="175">
        <v>0</v>
      </c>
      <c r="M51" s="234"/>
    </row>
    <row r="52" spans="1:13" s="1" customFormat="1" ht="26.25" customHeight="1">
      <c r="A52" s="78"/>
      <c r="B52" s="93"/>
      <c r="C52" s="78"/>
      <c r="D52" s="78"/>
      <c r="E52" s="78"/>
      <c r="F52" s="78"/>
      <c r="G52" s="94" t="s">
        <v>15</v>
      </c>
      <c r="H52" s="154">
        <v>9700</v>
      </c>
      <c r="I52" s="183">
        <v>0</v>
      </c>
      <c r="J52" s="172">
        <v>9700</v>
      </c>
      <c r="K52" s="172">
        <v>9700</v>
      </c>
      <c r="L52" s="173">
        <f>L54+L55</f>
        <v>9680</v>
      </c>
      <c r="M52" s="233">
        <f t="shared" si="0"/>
        <v>0.9979381443298969</v>
      </c>
    </row>
    <row r="53" spans="1:13" s="1" customFormat="1" ht="27.75" customHeight="1">
      <c r="A53" s="78"/>
      <c r="B53" s="93"/>
      <c r="C53" s="78"/>
      <c r="D53" s="78"/>
      <c r="E53" s="78"/>
      <c r="F53" s="78"/>
      <c r="G53" s="92" t="s">
        <v>12</v>
      </c>
      <c r="H53" s="132">
        <v>0</v>
      </c>
      <c r="I53" s="184">
        <v>0</v>
      </c>
      <c r="J53" s="174">
        <v>0</v>
      </c>
      <c r="K53" s="174">
        <v>0</v>
      </c>
      <c r="L53" s="175">
        <v>0</v>
      </c>
      <c r="M53" s="234"/>
    </row>
    <row r="54" spans="1:13" s="1" customFormat="1" ht="27" customHeight="1">
      <c r="A54" s="78"/>
      <c r="B54" s="93"/>
      <c r="C54" s="78"/>
      <c r="D54" s="78"/>
      <c r="E54" s="78"/>
      <c r="F54" s="78"/>
      <c r="G54" s="91" t="s">
        <v>16</v>
      </c>
      <c r="H54" s="132">
        <v>1455</v>
      </c>
      <c r="I54" s="184">
        <v>0</v>
      </c>
      <c r="J54" s="174">
        <v>1455</v>
      </c>
      <c r="K54" s="174">
        <v>1455</v>
      </c>
      <c r="L54" s="175">
        <v>1452</v>
      </c>
      <c r="M54" s="234">
        <f t="shared" si="0"/>
        <v>0.9979381443298969</v>
      </c>
    </row>
    <row r="55" spans="1:13" s="1" customFormat="1" ht="43.5" customHeight="1">
      <c r="A55" s="78"/>
      <c r="B55" s="93"/>
      <c r="C55" s="78"/>
      <c r="D55" s="78"/>
      <c r="E55" s="78"/>
      <c r="F55" s="78"/>
      <c r="G55" s="91" t="s">
        <v>17</v>
      </c>
      <c r="H55" s="132">
        <v>8245</v>
      </c>
      <c r="I55" s="184">
        <v>0</v>
      </c>
      <c r="J55" s="174">
        <v>8245</v>
      </c>
      <c r="K55" s="174">
        <v>8245</v>
      </c>
      <c r="L55" s="175">
        <v>8228</v>
      </c>
      <c r="M55" s="234">
        <f t="shared" si="0"/>
        <v>0.9979381443298969</v>
      </c>
    </row>
    <row r="56" spans="1:13" s="1" customFormat="1" ht="71.25" customHeight="1">
      <c r="A56" s="78"/>
      <c r="B56" s="93"/>
      <c r="C56" s="78"/>
      <c r="D56" s="78"/>
      <c r="E56" s="78"/>
      <c r="F56" s="78"/>
      <c r="G56" s="95" t="s">
        <v>14</v>
      </c>
      <c r="H56" s="132">
        <v>0</v>
      </c>
      <c r="I56" s="184">
        <v>0</v>
      </c>
      <c r="J56" s="174">
        <v>0</v>
      </c>
      <c r="K56" s="174">
        <v>0</v>
      </c>
      <c r="L56" s="175">
        <v>0</v>
      </c>
      <c r="M56" s="234"/>
    </row>
    <row r="57" spans="1:13" s="1" customFormat="1" ht="54" customHeight="1">
      <c r="A57" s="79">
        <v>4</v>
      </c>
      <c r="B57" s="81" t="s">
        <v>21</v>
      </c>
      <c r="C57" s="79">
        <v>2011</v>
      </c>
      <c r="D57" s="79" t="s">
        <v>61</v>
      </c>
      <c r="E57" s="83">
        <v>853</v>
      </c>
      <c r="F57" s="83">
        <v>85395</v>
      </c>
      <c r="G57" s="210" t="s">
        <v>10</v>
      </c>
      <c r="H57" s="211">
        <v>302551</v>
      </c>
      <c r="I57" s="215">
        <v>0</v>
      </c>
      <c r="J57" s="216">
        <v>302551</v>
      </c>
      <c r="K57" s="216">
        <v>302551</v>
      </c>
      <c r="L57" s="217">
        <f>L58</f>
        <v>247455.13</v>
      </c>
      <c r="M57" s="232">
        <f t="shared" si="0"/>
        <v>0.8178955944617602</v>
      </c>
    </row>
    <row r="58" spans="1:13" s="1" customFormat="1" ht="38.25" customHeight="1">
      <c r="A58" s="78"/>
      <c r="B58" s="82" t="s">
        <v>62</v>
      </c>
      <c r="C58" s="79" t="s">
        <v>91</v>
      </c>
      <c r="D58" s="78"/>
      <c r="E58" s="78"/>
      <c r="F58" s="78"/>
      <c r="G58" s="18" t="s">
        <v>11</v>
      </c>
      <c r="H58" s="154">
        <v>302551</v>
      </c>
      <c r="I58" s="183">
        <v>0</v>
      </c>
      <c r="J58" s="172">
        <v>302551</v>
      </c>
      <c r="K58" s="172">
        <v>302551</v>
      </c>
      <c r="L58" s="173">
        <f>L59+L60+L61</f>
        <v>247455.13</v>
      </c>
      <c r="M58" s="233">
        <f t="shared" si="0"/>
        <v>0.8178955944617602</v>
      </c>
    </row>
    <row r="59" spans="1:13" s="1" customFormat="1" ht="36" customHeight="1">
      <c r="A59" s="78"/>
      <c r="B59" s="82" t="s">
        <v>63</v>
      </c>
      <c r="C59" s="78"/>
      <c r="D59" s="78"/>
      <c r="E59" s="78"/>
      <c r="F59" s="78"/>
      <c r="G59" s="29" t="s">
        <v>12</v>
      </c>
      <c r="H59" s="132">
        <v>31768</v>
      </c>
      <c r="I59" s="184">
        <v>0</v>
      </c>
      <c r="J59" s="174">
        <v>31768</v>
      </c>
      <c r="K59" s="174">
        <v>31768</v>
      </c>
      <c r="L59" s="175">
        <v>31767.75</v>
      </c>
      <c r="M59" s="234">
        <f t="shared" si="0"/>
        <v>0.9999921304457315</v>
      </c>
    </row>
    <row r="60" spans="1:13" s="1" customFormat="1" ht="47.25" customHeight="1">
      <c r="A60" s="78"/>
      <c r="B60" s="82" t="s">
        <v>64</v>
      </c>
      <c r="C60" s="78"/>
      <c r="D60" s="78"/>
      <c r="E60" s="78"/>
      <c r="F60" s="78"/>
      <c r="G60" s="19" t="s">
        <v>13</v>
      </c>
      <c r="H60" s="132">
        <v>13615</v>
      </c>
      <c r="I60" s="184">
        <v>0</v>
      </c>
      <c r="J60" s="174">
        <v>13615</v>
      </c>
      <c r="K60" s="174">
        <v>13615</v>
      </c>
      <c r="L60" s="175">
        <v>10844.55</v>
      </c>
      <c r="M60" s="234">
        <f t="shared" si="0"/>
        <v>0.7965148733015056</v>
      </c>
    </row>
    <row r="61" spans="1:13" s="1" customFormat="1" ht="51.75" customHeight="1">
      <c r="A61" s="78"/>
      <c r="B61" s="82" t="s">
        <v>65</v>
      </c>
      <c r="C61" s="78"/>
      <c r="D61" s="78"/>
      <c r="E61" s="78"/>
      <c r="F61" s="78"/>
      <c r="G61" s="29" t="s">
        <v>17</v>
      </c>
      <c r="H61" s="132">
        <v>257168</v>
      </c>
      <c r="I61" s="184">
        <v>0</v>
      </c>
      <c r="J61" s="174">
        <v>257168</v>
      </c>
      <c r="K61" s="174">
        <v>257168</v>
      </c>
      <c r="L61" s="175">
        <v>204842.83</v>
      </c>
      <c r="M61" s="234">
        <f t="shared" si="0"/>
        <v>0.796533122316929</v>
      </c>
    </row>
    <row r="62" spans="1:13" s="1" customFormat="1" ht="69" customHeight="1">
      <c r="A62" s="78"/>
      <c r="B62" s="82"/>
      <c r="C62" s="78"/>
      <c r="D62" s="78"/>
      <c r="E62" s="78"/>
      <c r="F62" s="78"/>
      <c r="G62" s="29" t="s">
        <v>14</v>
      </c>
      <c r="H62" s="132">
        <v>0</v>
      </c>
      <c r="I62" s="184">
        <v>0</v>
      </c>
      <c r="J62" s="174">
        <v>0</v>
      </c>
      <c r="K62" s="174">
        <v>0</v>
      </c>
      <c r="L62" s="175">
        <v>0</v>
      </c>
      <c r="M62" s="234"/>
    </row>
    <row r="63" spans="1:13" ht="33.75" customHeight="1">
      <c r="A63" s="38">
        <v>5</v>
      </c>
      <c r="B63" s="37" t="s">
        <v>21</v>
      </c>
      <c r="C63" s="41" t="s">
        <v>22</v>
      </c>
      <c r="D63" s="84" t="s">
        <v>23</v>
      </c>
      <c r="E63" s="27">
        <v>853</v>
      </c>
      <c r="F63" s="27">
        <v>85395</v>
      </c>
      <c r="G63" s="210" t="s">
        <v>10</v>
      </c>
      <c r="H63" s="218">
        <v>816746</v>
      </c>
      <c r="I63" s="215">
        <f>I64</f>
        <v>252639</v>
      </c>
      <c r="J63" s="215">
        <v>0</v>
      </c>
      <c r="K63" s="219">
        <v>252640</v>
      </c>
      <c r="L63" s="217">
        <f>L64</f>
        <v>219640.68</v>
      </c>
      <c r="M63" s="232">
        <f t="shared" si="0"/>
        <v>0.86938204559848</v>
      </c>
    </row>
    <row r="64" spans="1:13" ht="48.75" customHeight="1">
      <c r="A64" s="38"/>
      <c r="B64" s="37" t="s">
        <v>24</v>
      </c>
      <c r="C64" s="84" t="s">
        <v>23</v>
      </c>
      <c r="D64" s="28"/>
      <c r="E64" s="28"/>
      <c r="F64" s="28"/>
      <c r="G64" s="37" t="s">
        <v>11</v>
      </c>
      <c r="H64" s="121">
        <v>806746</v>
      </c>
      <c r="I64" s="185">
        <v>252639</v>
      </c>
      <c r="J64" s="185">
        <f>K64-I64</f>
        <v>1</v>
      </c>
      <c r="K64" s="122">
        <v>252640</v>
      </c>
      <c r="L64" s="173">
        <f>L66+L67</f>
        <v>219640.68</v>
      </c>
      <c r="M64" s="233">
        <f t="shared" si="0"/>
        <v>0.86938204559848</v>
      </c>
    </row>
    <row r="65" spans="1:13" ht="54" customHeight="1">
      <c r="A65" s="38"/>
      <c r="B65" s="37" t="s">
        <v>25</v>
      </c>
      <c r="C65" s="27"/>
      <c r="D65" s="28"/>
      <c r="E65" s="28"/>
      <c r="F65" s="28"/>
      <c r="G65" s="29" t="s">
        <v>12</v>
      </c>
      <c r="H65" s="123">
        <v>0</v>
      </c>
      <c r="I65" s="186">
        <v>0</v>
      </c>
      <c r="J65" s="186">
        <v>0</v>
      </c>
      <c r="K65" s="124">
        <v>0</v>
      </c>
      <c r="L65" s="175">
        <v>0</v>
      </c>
      <c r="M65" s="234"/>
    </row>
    <row r="66" spans="1:13" ht="41.25" customHeight="1">
      <c r="A66" s="38"/>
      <c r="B66" s="37" t="s">
        <v>26</v>
      </c>
      <c r="C66" s="27"/>
      <c r="D66" s="28"/>
      <c r="E66" s="28"/>
      <c r="F66" s="28"/>
      <c r="G66" s="29" t="s">
        <v>13</v>
      </c>
      <c r="H66" s="125">
        <v>100289</v>
      </c>
      <c r="I66" s="186">
        <v>31406</v>
      </c>
      <c r="J66" s="186">
        <f>K66-I66</f>
        <v>1</v>
      </c>
      <c r="K66" s="124">
        <v>31407</v>
      </c>
      <c r="L66" s="175">
        <v>27507.77</v>
      </c>
      <c r="M66" s="234">
        <f t="shared" si="0"/>
        <v>0.8758483777501831</v>
      </c>
    </row>
    <row r="67" spans="1:13" ht="56.25" customHeight="1">
      <c r="A67" s="38"/>
      <c r="B67" s="64" t="s">
        <v>27</v>
      </c>
      <c r="C67" s="27"/>
      <c r="D67" s="28"/>
      <c r="E67" s="28"/>
      <c r="F67" s="28"/>
      <c r="G67" s="29" t="s">
        <v>17</v>
      </c>
      <c r="H67" s="125">
        <v>706457</v>
      </c>
      <c r="I67" s="186">
        <v>221233</v>
      </c>
      <c r="J67" s="186">
        <v>0</v>
      </c>
      <c r="K67" s="124">
        <v>221233</v>
      </c>
      <c r="L67" s="175">
        <v>192132.91</v>
      </c>
      <c r="M67" s="234">
        <f t="shared" si="0"/>
        <v>0.8684640627754449</v>
      </c>
    </row>
    <row r="68" spans="1:13" ht="77.25" customHeight="1">
      <c r="A68" s="38"/>
      <c r="B68" s="65"/>
      <c r="C68" s="42"/>
      <c r="D68" s="43"/>
      <c r="E68" s="28"/>
      <c r="F68" s="43"/>
      <c r="G68" s="29" t="s">
        <v>14</v>
      </c>
      <c r="H68" s="123">
        <v>0</v>
      </c>
      <c r="I68" s="186">
        <v>0</v>
      </c>
      <c r="J68" s="186">
        <v>0</v>
      </c>
      <c r="K68" s="124">
        <v>0</v>
      </c>
      <c r="L68" s="175">
        <v>0</v>
      </c>
      <c r="M68" s="234"/>
    </row>
    <row r="69" spans="1:13" ht="29.25" customHeight="1">
      <c r="A69" s="38"/>
      <c r="B69" s="64"/>
      <c r="C69" s="27"/>
      <c r="D69" s="28"/>
      <c r="E69" s="28"/>
      <c r="F69" s="28"/>
      <c r="G69" s="37" t="s">
        <v>15</v>
      </c>
      <c r="H69" s="121">
        <v>10000</v>
      </c>
      <c r="I69" s="185">
        <v>0</v>
      </c>
      <c r="J69" s="185">
        <v>0</v>
      </c>
      <c r="K69" s="122">
        <f>-K70</f>
        <v>0</v>
      </c>
      <c r="L69" s="173">
        <v>0</v>
      </c>
      <c r="M69" s="234"/>
    </row>
    <row r="70" spans="1:13" ht="33" customHeight="1">
      <c r="A70" s="13"/>
      <c r="B70" s="66"/>
      <c r="C70" s="14"/>
      <c r="D70" s="16"/>
      <c r="E70" s="16"/>
      <c r="F70" s="16"/>
      <c r="G70" s="19" t="s">
        <v>12</v>
      </c>
      <c r="H70" s="126">
        <v>0</v>
      </c>
      <c r="I70" s="187">
        <v>0</v>
      </c>
      <c r="J70" s="187">
        <v>0</v>
      </c>
      <c r="K70" s="127">
        <v>0</v>
      </c>
      <c r="L70" s="175">
        <v>0</v>
      </c>
      <c r="M70" s="234"/>
    </row>
    <row r="71" spans="1:13" ht="35.25" customHeight="1">
      <c r="A71" s="38"/>
      <c r="B71" s="64"/>
      <c r="C71" s="27"/>
      <c r="D71" s="28"/>
      <c r="E71" s="28"/>
      <c r="F71" s="28"/>
      <c r="G71" s="29" t="s">
        <v>16</v>
      </c>
      <c r="H71" s="125">
        <v>1500</v>
      </c>
      <c r="I71" s="186">
        <v>0</v>
      </c>
      <c r="J71" s="186">
        <v>0</v>
      </c>
      <c r="K71" s="124">
        <v>0</v>
      </c>
      <c r="L71" s="175">
        <v>0</v>
      </c>
      <c r="M71" s="234"/>
    </row>
    <row r="72" spans="1:13" ht="44.25" customHeight="1">
      <c r="A72" s="38"/>
      <c r="B72" s="64"/>
      <c r="C72" s="27"/>
      <c r="D72" s="28"/>
      <c r="E72" s="28"/>
      <c r="F72" s="28"/>
      <c r="G72" s="29" t="s">
        <v>17</v>
      </c>
      <c r="H72" s="125">
        <v>8500</v>
      </c>
      <c r="I72" s="186">
        <v>0</v>
      </c>
      <c r="J72" s="186">
        <v>0</v>
      </c>
      <c r="K72" s="124">
        <v>0</v>
      </c>
      <c r="L72" s="175">
        <v>0</v>
      </c>
      <c r="M72" s="234"/>
    </row>
    <row r="73" spans="1:13" ht="71.25" customHeight="1">
      <c r="A73" s="46"/>
      <c r="B73" s="67"/>
      <c r="C73" s="15"/>
      <c r="D73" s="17"/>
      <c r="E73" s="17"/>
      <c r="F73" s="17"/>
      <c r="G73" s="20" t="s">
        <v>14</v>
      </c>
      <c r="H73" s="128">
        <v>0</v>
      </c>
      <c r="I73" s="188">
        <v>0</v>
      </c>
      <c r="J73" s="188">
        <v>0</v>
      </c>
      <c r="K73" s="129">
        <v>0</v>
      </c>
      <c r="L73" s="175">
        <v>0</v>
      </c>
      <c r="M73" s="234"/>
    </row>
    <row r="74" spans="1:13" ht="47.25">
      <c r="A74" s="113">
        <v>6</v>
      </c>
      <c r="B74" s="114" t="s">
        <v>21</v>
      </c>
      <c r="C74" s="115" t="s">
        <v>29</v>
      </c>
      <c r="D74" s="116" t="s">
        <v>28</v>
      </c>
      <c r="E74" s="115">
        <v>853</v>
      </c>
      <c r="F74" s="115">
        <v>85395</v>
      </c>
      <c r="G74" s="220" t="s">
        <v>10</v>
      </c>
      <c r="H74" s="221">
        <f>H75+H80</f>
        <v>194466</v>
      </c>
      <c r="I74" s="222">
        <f>I75+I80</f>
        <v>128502</v>
      </c>
      <c r="J74" s="222">
        <f>K74-I74</f>
        <v>-12451</v>
      </c>
      <c r="K74" s="223">
        <f>K75+K80</f>
        <v>116051</v>
      </c>
      <c r="L74" s="217">
        <f>L75</f>
        <v>116045.01</v>
      </c>
      <c r="M74" s="232">
        <f t="shared" si="0"/>
        <v>0.9999483847618719</v>
      </c>
    </row>
    <row r="75" spans="1:13" ht="28.5" customHeight="1">
      <c r="A75" s="79"/>
      <c r="B75" s="94" t="s">
        <v>24</v>
      </c>
      <c r="C75" s="80" t="s">
        <v>30</v>
      </c>
      <c r="D75" s="100"/>
      <c r="E75" s="100"/>
      <c r="F75" s="100"/>
      <c r="G75" s="94" t="s">
        <v>11</v>
      </c>
      <c r="H75" s="130">
        <v>188966</v>
      </c>
      <c r="I75" s="183">
        <f>I77+I78</f>
        <v>127202</v>
      </c>
      <c r="J75" s="183">
        <f>K75-I75</f>
        <v>-11151</v>
      </c>
      <c r="K75" s="131">
        <v>116051</v>
      </c>
      <c r="L75" s="173">
        <f>L77+L78</f>
        <v>116045.01</v>
      </c>
      <c r="M75" s="233">
        <f t="shared" si="0"/>
        <v>0.9999483847618719</v>
      </c>
    </row>
    <row r="76" spans="1:13" ht="73.5" customHeight="1">
      <c r="A76" s="113"/>
      <c r="B76" s="94" t="s">
        <v>25</v>
      </c>
      <c r="C76" s="116" t="s">
        <v>28</v>
      </c>
      <c r="D76" s="100"/>
      <c r="E76" s="100"/>
      <c r="F76" s="100"/>
      <c r="G76" s="91" t="s">
        <v>12</v>
      </c>
      <c r="H76" s="132">
        <v>0</v>
      </c>
      <c r="I76" s="184">
        <v>0</v>
      </c>
      <c r="J76" s="184">
        <v>0</v>
      </c>
      <c r="K76" s="133">
        <v>0</v>
      </c>
      <c r="L76" s="175">
        <v>0</v>
      </c>
      <c r="M76" s="234"/>
    </row>
    <row r="77" spans="1:13" ht="68.25" customHeight="1">
      <c r="A77" s="79"/>
      <c r="B77" s="94" t="s">
        <v>31</v>
      </c>
      <c r="C77" s="80"/>
      <c r="D77" s="100"/>
      <c r="E77" s="100"/>
      <c r="F77" s="100"/>
      <c r="G77" s="91" t="s">
        <v>13</v>
      </c>
      <c r="H77" s="134">
        <v>28346</v>
      </c>
      <c r="I77" s="184">
        <v>19081</v>
      </c>
      <c r="J77" s="184">
        <f>K77-I77</f>
        <v>-1672</v>
      </c>
      <c r="K77" s="133">
        <v>17409</v>
      </c>
      <c r="L77" s="175">
        <v>17406.73</v>
      </c>
      <c r="M77" s="234">
        <f t="shared" si="0"/>
        <v>0.9998696076741915</v>
      </c>
    </row>
    <row r="78" spans="1:13" ht="38.25" customHeight="1">
      <c r="A78" s="113"/>
      <c r="B78" s="98" t="s">
        <v>35</v>
      </c>
      <c r="C78" s="80"/>
      <c r="D78" s="100"/>
      <c r="E78" s="100"/>
      <c r="F78" s="100"/>
      <c r="G78" s="91" t="s">
        <v>17</v>
      </c>
      <c r="H78" s="134">
        <v>160620</v>
      </c>
      <c r="I78" s="184">
        <v>108121</v>
      </c>
      <c r="J78" s="184">
        <f>K78-I78</f>
        <v>-9479</v>
      </c>
      <c r="K78" s="133">
        <v>98642</v>
      </c>
      <c r="L78" s="175">
        <v>98638.28</v>
      </c>
      <c r="M78" s="234">
        <f t="shared" si="0"/>
        <v>0.9999622878692646</v>
      </c>
    </row>
    <row r="79" spans="1:13" ht="73.5" customHeight="1">
      <c r="A79" s="79"/>
      <c r="B79" s="98"/>
      <c r="C79" s="80"/>
      <c r="D79" s="100"/>
      <c r="E79" s="100"/>
      <c r="F79" s="100"/>
      <c r="G79" s="91" t="s">
        <v>14</v>
      </c>
      <c r="H79" s="132">
        <v>0</v>
      </c>
      <c r="I79" s="184">
        <v>0</v>
      </c>
      <c r="J79" s="184">
        <v>0</v>
      </c>
      <c r="K79" s="133">
        <v>0</v>
      </c>
      <c r="L79" s="175">
        <v>0</v>
      </c>
      <c r="M79" s="234"/>
    </row>
    <row r="80" spans="1:13" ht="30" customHeight="1">
      <c r="A80" s="113"/>
      <c r="B80" s="117"/>
      <c r="C80" s="118"/>
      <c r="D80" s="119"/>
      <c r="E80" s="119"/>
      <c r="F80" s="119"/>
      <c r="G80" s="90" t="s">
        <v>15</v>
      </c>
      <c r="H80" s="177">
        <v>5500</v>
      </c>
      <c r="I80" s="189">
        <f>I82+I83</f>
        <v>1300</v>
      </c>
      <c r="J80" s="189">
        <f>K80-I80</f>
        <v>-1300</v>
      </c>
      <c r="K80" s="178">
        <v>0</v>
      </c>
      <c r="L80" s="173">
        <v>0</v>
      </c>
      <c r="M80" s="234"/>
    </row>
    <row r="81" spans="1:13" ht="30" customHeight="1">
      <c r="A81" s="79"/>
      <c r="B81" s="98"/>
      <c r="C81" s="80"/>
      <c r="D81" s="100"/>
      <c r="E81" s="100"/>
      <c r="F81" s="100"/>
      <c r="G81" s="91" t="s">
        <v>12</v>
      </c>
      <c r="H81" s="132">
        <v>0</v>
      </c>
      <c r="I81" s="184">
        <v>0</v>
      </c>
      <c r="J81" s="184">
        <v>0</v>
      </c>
      <c r="K81" s="133">
        <v>0</v>
      </c>
      <c r="L81" s="175">
        <v>0</v>
      </c>
      <c r="M81" s="234"/>
    </row>
    <row r="82" spans="1:13" ht="25.5">
      <c r="A82" s="79"/>
      <c r="B82" s="98"/>
      <c r="C82" s="80"/>
      <c r="D82" s="100"/>
      <c r="E82" s="100"/>
      <c r="F82" s="100"/>
      <c r="G82" s="91" t="s">
        <v>16</v>
      </c>
      <c r="H82" s="134">
        <v>825</v>
      </c>
      <c r="I82" s="184">
        <v>195</v>
      </c>
      <c r="J82" s="184">
        <f>K82-I82</f>
        <v>-195</v>
      </c>
      <c r="K82" s="133">
        <v>0</v>
      </c>
      <c r="L82" s="175">
        <v>0</v>
      </c>
      <c r="M82" s="234"/>
    </row>
    <row r="83" spans="1:13" ht="42.75" customHeight="1">
      <c r="A83" s="79"/>
      <c r="B83" s="98"/>
      <c r="C83" s="80"/>
      <c r="D83" s="100"/>
      <c r="E83" s="100"/>
      <c r="F83" s="100"/>
      <c r="G83" s="91" t="s">
        <v>17</v>
      </c>
      <c r="H83" s="134">
        <v>4675</v>
      </c>
      <c r="I83" s="184">
        <v>1105</v>
      </c>
      <c r="J83" s="184">
        <f>K83-I83</f>
        <v>-1105</v>
      </c>
      <c r="K83" s="133">
        <v>0</v>
      </c>
      <c r="L83" s="175">
        <v>0</v>
      </c>
      <c r="M83" s="234"/>
    </row>
    <row r="84" spans="1:13" ht="77.25" customHeight="1">
      <c r="A84" s="79"/>
      <c r="B84" s="98"/>
      <c r="C84" s="80"/>
      <c r="D84" s="100"/>
      <c r="E84" s="100"/>
      <c r="F84" s="100"/>
      <c r="G84" s="91" t="s">
        <v>14</v>
      </c>
      <c r="H84" s="132">
        <v>0</v>
      </c>
      <c r="I84" s="184">
        <v>0</v>
      </c>
      <c r="J84" s="184">
        <v>0</v>
      </c>
      <c r="K84" s="133">
        <v>0</v>
      </c>
      <c r="L84" s="175">
        <v>0</v>
      </c>
      <c r="M84" s="234"/>
    </row>
    <row r="85" spans="1:13" ht="47.25">
      <c r="A85" s="38">
        <v>7</v>
      </c>
      <c r="B85" s="37" t="s">
        <v>21</v>
      </c>
      <c r="C85" s="27" t="s">
        <v>32</v>
      </c>
      <c r="D85" s="84" t="s">
        <v>34</v>
      </c>
      <c r="E85" s="27">
        <v>853</v>
      </c>
      <c r="F85" s="27">
        <v>85395</v>
      </c>
      <c r="G85" s="210" t="s">
        <v>10</v>
      </c>
      <c r="H85" s="218">
        <v>418159</v>
      </c>
      <c r="I85" s="215">
        <f>I86</f>
        <v>139322</v>
      </c>
      <c r="J85" s="215">
        <f>J86</f>
        <v>0</v>
      </c>
      <c r="K85" s="219">
        <v>139322</v>
      </c>
      <c r="L85" s="217">
        <f>L86</f>
        <v>125615.33</v>
      </c>
      <c r="M85" s="232">
        <f t="shared" si="0"/>
        <v>0.9016187680337635</v>
      </c>
    </row>
    <row r="86" spans="1:13" ht="32.25" customHeight="1">
      <c r="A86" s="38"/>
      <c r="B86" s="37" t="s">
        <v>24</v>
      </c>
      <c r="C86" s="27" t="s">
        <v>33</v>
      </c>
      <c r="D86" s="28"/>
      <c r="E86" s="28"/>
      <c r="F86" s="28"/>
      <c r="G86" s="37" t="s">
        <v>11</v>
      </c>
      <c r="H86" s="121">
        <v>395494</v>
      </c>
      <c r="I86" s="185">
        <f>I88+I89</f>
        <v>139322</v>
      </c>
      <c r="J86" s="185">
        <f>K86-I86</f>
        <v>0</v>
      </c>
      <c r="K86" s="122">
        <v>139322</v>
      </c>
      <c r="L86" s="173">
        <f>L88+L89</f>
        <v>125615.33</v>
      </c>
      <c r="M86" s="233">
        <f t="shared" si="0"/>
        <v>0.9016187680337635</v>
      </c>
    </row>
    <row r="87" spans="1:13" ht="75" customHeight="1">
      <c r="A87" s="13"/>
      <c r="B87" s="37" t="s">
        <v>25</v>
      </c>
      <c r="C87" s="84" t="s">
        <v>34</v>
      </c>
      <c r="D87" s="28"/>
      <c r="E87" s="28"/>
      <c r="F87" s="28"/>
      <c r="G87" s="29" t="s">
        <v>12</v>
      </c>
      <c r="H87" s="123">
        <v>0</v>
      </c>
      <c r="I87" s="186">
        <v>0</v>
      </c>
      <c r="J87" s="186">
        <v>0</v>
      </c>
      <c r="K87" s="124">
        <v>0</v>
      </c>
      <c r="L87" s="175">
        <v>0</v>
      </c>
      <c r="M87" s="234"/>
    </row>
    <row r="88" spans="1:13" ht="69.75" customHeight="1">
      <c r="A88" s="38"/>
      <c r="B88" s="37" t="s">
        <v>31</v>
      </c>
      <c r="C88" s="27"/>
      <c r="D88" s="28"/>
      <c r="E88" s="28"/>
      <c r="F88" s="28"/>
      <c r="G88" s="29" t="s">
        <v>13</v>
      </c>
      <c r="H88" s="125">
        <v>59324</v>
      </c>
      <c r="I88" s="186">
        <v>20899</v>
      </c>
      <c r="J88" s="186">
        <f>K88-I88</f>
        <v>0</v>
      </c>
      <c r="K88" s="124">
        <v>20899</v>
      </c>
      <c r="L88" s="175">
        <v>18842.3</v>
      </c>
      <c r="M88" s="234">
        <f t="shared" si="0"/>
        <v>0.9015885927556342</v>
      </c>
    </row>
    <row r="89" spans="1:13" ht="45" customHeight="1">
      <c r="A89" s="13"/>
      <c r="B89" s="64" t="s">
        <v>36</v>
      </c>
      <c r="C89" s="27"/>
      <c r="D89" s="28"/>
      <c r="E89" s="28"/>
      <c r="F89" s="28"/>
      <c r="G89" s="29" t="s">
        <v>17</v>
      </c>
      <c r="H89" s="125">
        <v>336170</v>
      </c>
      <c r="I89" s="186">
        <v>118423</v>
      </c>
      <c r="J89" s="186">
        <f>K89-I89</f>
        <v>0</v>
      </c>
      <c r="K89" s="124">
        <v>118423</v>
      </c>
      <c r="L89" s="175">
        <v>106773.03</v>
      </c>
      <c r="M89" s="234">
        <f aca="true" t="shared" si="1" ref="M89:M152">L89/K89</f>
        <v>0.9016240932926881</v>
      </c>
    </row>
    <row r="90" spans="1:13" ht="68.25" customHeight="1">
      <c r="A90" s="38"/>
      <c r="B90" s="64"/>
      <c r="C90" s="27"/>
      <c r="D90" s="28"/>
      <c r="E90" s="28"/>
      <c r="F90" s="28"/>
      <c r="G90" s="29" t="s">
        <v>14</v>
      </c>
      <c r="H90" s="123">
        <v>0</v>
      </c>
      <c r="I90" s="186">
        <v>0</v>
      </c>
      <c r="J90" s="186">
        <v>0</v>
      </c>
      <c r="K90" s="124">
        <v>0</v>
      </c>
      <c r="L90" s="175">
        <v>0</v>
      </c>
      <c r="M90" s="234"/>
    </row>
    <row r="91" spans="1:13" ht="31.5" customHeight="1">
      <c r="A91" s="46"/>
      <c r="B91" s="64"/>
      <c r="C91" s="27"/>
      <c r="D91" s="28"/>
      <c r="E91" s="28"/>
      <c r="F91" s="28"/>
      <c r="G91" s="37" t="s">
        <v>15</v>
      </c>
      <c r="H91" s="121">
        <v>22665</v>
      </c>
      <c r="I91" s="185">
        <v>0</v>
      </c>
      <c r="J91" s="185">
        <v>0</v>
      </c>
      <c r="K91" s="122">
        <f>-K92</f>
        <v>0</v>
      </c>
      <c r="L91" s="173">
        <v>0</v>
      </c>
      <c r="M91" s="234"/>
    </row>
    <row r="92" spans="1:13" ht="47.25" customHeight="1">
      <c r="A92" s="38"/>
      <c r="B92" s="64"/>
      <c r="C92" s="27"/>
      <c r="D92" s="28"/>
      <c r="E92" s="28"/>
      <c r="F92" s="28"/>
      <c r="G92" s="29" t="s">
        <v>12</v>
      </c>
      <c r="H92" s="123">
        <v>0</v>
      </c>
      <c r="I92" s="186">
        <v>0</v>
      </c>
      <c r="J92" s="186">
        <v>0</v>
      </c>
      <c r="K92" s="124">
        <v>0</v>
      </c>
      <c r="L92" s="175">
        <v>0</v>
      </c>
      <c r="M92" s="234"/>
    </row>
    <row r="93" spans="1:13" ht="28.5" customHeight="1">
      <c r="A93" s="38"/>
      <c r="B93" s="64"/>
      <c r="C93" s="27"/>
      <c r="D93" s="28"/>
      <c r="E93" s="28"/>
      <c r="F93" s="28"/>
      <c r="G93" s="29" t="s">
        <v>16</v>
      </c>
      <c r="H93" s="125">
        <v>3400</v>
      </c>
      <c r="I93" s="186">
        <v>0</v>
      </c>
      <c r="J93" s="186">
        <v>0</v>
      </c>
      <c r="K93" s="124">
        <v>0</v>
      </c>
      <c r="L93" s="175">
        <v>0</v>
      </c>
      <c r="M93" s="234"/>
    </row>
    <row r="94" spans="1:13" ht="41.25" customHeight="1">
      <c r="A94" s="38"/>
      <c r="B94" s="64"/>
      <c r="C94" s="27"/>
      <c r="D94" s="28"/>
      <c r="E94" s="28"/>
      <c r="F94" s="28"/>
      <c r="G94" s="29" t="s">
        <v>17</v>
      </c>
      <c r="H94" s="125">
        <v>19265</v>
      </c>
      <c r="I94" s="186">
        <v>0</v>
      </c>
      <c r="J94" s="186">
        <v>0</v>
      </c>
      <c r="K94" s="124">
        <v>0</v>
      </c>
      <c r="L94" s="175">
        <v>0</v>
      </c>
      <c r="M94" s="234"/>
    </row>
    <row r="95" spans="1:13" ht="70.5" customHeight="1">
      <c r="A95" s="46"/>
      <c r="B95" s="64"/>
      <c r="C95" s="27"/>
      <c r="D95" s="28"/>
      <c r="E95" s="28"/>
      <c r="F95" s="28"/>
      <c r="G95" s="29" t="s">
        <v>14</v>
      </c>
      <c r="H95" s="123">
        <v>0</v>
      </c>
      <c r="I95" s="186">
        <v>0</v>
      </c>
      <c r="J95" s="186">
        <v>0</v>
      </c>
      <c r="K95" s="124">
        <v>0</v>
      </c>
      <c r="L95" s="175">
        <v>0</v>
      </c>
      <c r="M95" s="234"/>
    </row>
    <row r="96" spans="1:13" ht="33">
      <c r="A96" s="38">
        <v>8</v>
      </c>
      <c r="B96" s="37" t="s">
        <v>21</v>
      </c>
      <c r="C96" s="27" t="s">
        <v>29</v>
      </c>
      <c r="D96" s="84" t="s">
        <v>38</v>
      </c>
      <c r="E96" s="27">
        <v>853</v>
      </c>
      <c r="F96" s="27">
        <v>85395</v>
      </c>
      <c r="G96" s="210" t="s">
        <v>10</v>
      </c>
      <c r="H96" s="218">
        <v>287813</v>
      </c>
      <c r="I96" s="215">
        <f>I97</f>
        <v>169933</v>
      </c>
      <c r="J96" s="215">
        <f>J97</f>
        <v>0</v>
      </c>
      <c r="K96" s="219">
        <v>169933</v>
      </c>
      <c r="L96" s="217">
        <f>L97</f>
        <v>163861.7</v>
      </c>
      <c r="M96" s="232">
        <f t="shared" si="1"/>
        <v>0.9642723897065315</v>
      </c>
    </row>
    <row r="97" spans="1:13" ht="31.5" customHeight="1">
      <c r="A97" s="38"/>
      <c r="B97" s="37" t="s">
        <v>24</v>
      </c>
      <c r="C97" s="27" t="s">
        <v>33</v>
      </c>
      <c r="D97" s="28"/>
      <c r="E97" s="28"/>
      <c r="F97" s="28"/>
      <c r="G97" s="37" t="s">
        <v>11</v>
      </c>
      <c r="H97" s="121">
        <v>279813</v>
      </c>
      <c r="I97" s="185">
        <f>I99+I100</f>
        <v>169933</v>
      </c>
      <c r="J97" s="185">
        <f>K97-I97</f>
        <v>0</v>
      </c>
      <c r="K97" s="122">
        <v>169933</v>
      </c>
      <c r="L97" s="173">
        <f>L99+L100</f>
        <v>163861.7</v>
      </c>
      <c r="M97" s="233">
        <f t="shared" si="1"/>
        <v>0.9642723897065315</v>
      </c>
    </row>
    <row r="98" spans="1:13" ht="61.5" customHeight="1">
      <c r="A98" s="38"/>
      <c r="B98" s="37" t="s">
        <v>25</v>
      </c>
      <c r="C98" s="84" t="s">
        <v>38</v>
      </c>
      <c r="D98" s="28"/>
      <c r="E98" s="28"/>
      <c r="F98" s="28"/>
      <c r="G98" s="29" t="s">
        <v>12</v>
      </c>
      <c r="H98" s="123">
        <v>0</v>
      </c>
      <c r="I98" s="186">
        <v>0</v>
      </c>
      <c r="J98" s="186">
        <v>0</v>
      </c>
      <c r="K98" s="124">
        <v>0</v>
      </c>
      <c r="L98" s="175">
        <v>0</v>
      </c>
      <c r="M98" s="234"/>
    </row>
    <row r="99" spans="1:13" ht="66.75" customHeight="1">
      <c r="A99" s="38"/>
      <c r="B99" s="37" t="s">
        <v>31</v>
      </c>
      <c r="C99" s="27"/>
      <c r="D99" s="28"/>
      <c r="E99" s="28"/>
      <c r="F99" s="28"/>
      <c r="G99" s="29" t="s">
        <v>13</v>
      </c>
      <c r="H99" s="125">
        <v>41972</v>
      </c>
      <c r="I99" s="186">
        <v>25490</v>
      </c>
      <c r="J99" s="186">
        <f>K99-I99</f>
        <v>0</v>
      </c>
      <c r="K99" s="124">
        <v>25490</v>
      </c>
      <c r="L99" s="175">
        <v>24579.25</v>
      </c>
      <c r="M99" s="234">
        <f t="shared" si="1"/>
        <v>0.9642703020792468</v>
      </c>
    </row>
    <row r="100" spans="1:13" ht="42" customHeight="1">
      <c r="A100" s="13"/>
      <c r="B100" s="64" t="s">
        <v>37</v>
      </c>
      <c r="C100" s="27"/>
      <c r="D100" s="28"/>
      <c r="E100" s="28"/>
      <c r="F100" s="28"/>
      <c r="G100" s="29" t="s">
        <v>17</v>
      </c>
      <c r="H100" s="125">
        <v>237841</v>
      </c>
      <c r="I100" s="186">
        <v>144443</v>
      </c>
      <c r="J100" s="186">
        <f>K100-I100</f>
        <v>0</v>
      </c>
      <c r="K100" s="124">
        <v>144443</v>
      </c>
      <c r="L100" s="175">
        <v>139282.45</v>
      </c>
      <c r="M100" s="234">
        <f t="shared" si="1"/>
        <v>0.9642727581121966</v>
      </c>
    </row>
    <row r="101" spans="1:13" ht="68.25" customHeight="1">
      <c r="A101" s="38"/>
      <c r="B101" s="64"/>
      <c r="C101" s="27"/>
      <c r="D101" s="28"/>
      <c r="E101" s="28"/>
      <c r="F101" s="28"/>
      <c r="G101" s="29" t="s">
        <v>14</v>
      </c>
      <c r="H101" s="123">
        <v>0</v>
      </c>
      <c r="I101" s="186">
        <v>0</v>
      </c>
      <c r="J101" s="186">
        <v>0</v>
      </c>
      <c r="K101" s="124">
        <v>0</v>
      </c>
      <c r="L101" s="175">
        <v>0</v>
      </c>
      <c r="M101" s="234"/>
    </row>
    <row r="102" spans="1:13" ht="28.5" customHeight="1">
      <c r="A102" s="13"/>
      <c r="B102" s="66"/>
      <c r="C102" s="14"/>
      <c r="D102" s="16"/>
      <c r="E102" s="16"/>
      <c r="F102" s="16"/>
      <c r="G102" s="18" t="s">
        <v>15</v>
      </c>
      <c r="H102" s="179">
        <v>8000</v>
      </c>
      <c r="I102" s="190">
        <v>0</v>
      </c>
      <c r="J102" s="190">
        <v>0</v>
      </c>
      <c r="K102" s="180">
        <f>-K103</f>
        <v>0</v>
      </c>
      <c r="L102" s="173">
        <v>0</v>
      </c>
      <c r="M102" s="234"/>
    </row>
    <row r="103" spans="1:13" ht="30.75" customHeight="1">
      <c r="A103" s="38"/>
      <c r="B103" s="64"/>
      <c r="C103" s="27"/>
      <c r="D103" s="28"/>
      <c r="E103" s="28"/>
      <c r="F103" s="28"/>
      <c r="G103" s="29" t="s">
        <v>12</v>
      </c>
      <c r="H103" s="123">
        <v>0</v>
      </c>
      <c r="I103" s="186">
        <v>0</v>
      </c>
      <c r="J103" s="186">
        <v>0</v>
      </c>
      <c r="K103" s="124">
        <v>0</v>
      </c>
      <c r="L103" s="175">
        <v>0</v>
      </c>
      <c r="M103" s="234"/>
    </row>
    <row r="104" spans="1:13" ht="40.5" customHeight="1">
      <c r="A104" s="38"/>
      <c r="B104" s="64"/>
      <c r="C104" s="27"/>
      <c r="D104" s="28"/>
      <c r="E104" s="28"/>
      <c r="F104" s="28"/>
      <c r="G104" s="69" t="s">
        <v>16</v>
      </c>
      <c r="H104" s="125">
        <v>1200</v>
      </c>
      <c r="I104" s="186">
        <v>0</v>
      </c>
      <c r="J104" s="186">
        <v>0</v>
      </c>
      <c r="K104" s="124">
        <v>0</v>
      </c>
      <c r="L104" s="175">
        <v>0</v>
      </c>
      <c r="M104" s="234"/>
    </row>
    <row r="105" spans="1:13" ht="46.5" customHeight="1">
      <c r="A105" s="38"/>
      <c r="B105" s="64"/>
      <c r="C105" s="27"/>
      <c r="D105" s="28"/>
      <c r="E105" s="28"/>
      <c r="F105" s="28"/>
      <c r="G105" s="29" t="s">
        <v>17</v>
      </c>
      <c r="H105" s="125">
        <v>6800</v>
      </c>
      <c r="I105" s="186">
        <v>0</v>
      </c>
      <c r="J105" s="186">
        <v>0</v>
      </c>
      <c r="K105" s="124">
        <v>0</v>
      </c>
      <c r="L105" s="175">
        <v>0</v>
      </c>
      <c r="M105" s="234"/>
    </row>
    <row r="106" spans="1:13" ht="69.75" customHeight="1">
      <c r="A106" s="46"/>
      <c r="B106" s="67"/>
      <c r="C106" s="15"/>
      <c r="D106" s="17"/>
      <c r="E106" s="17"/>
      <c r="F106" s="17"/>
      <c r="G106" s="20" t="s">
        <v>14</v>
      </c>
      <c r="H106" s="128">
        <v>0</v>
      </c>
      <c r="I106" s="188">
        <v>0</v>
      </c>
      <c r="J106" s="188">
        <v>0</v>
      </c>
      <c r="K106" s="129">
        <v>0</v>
      </c>
      <c r="L106" s="175">
        <v>0</v>
      </c>
      <c r="M106" s="234"/>
    </row>
    <row r="107" spans="1:13" ht="34.5" customHeight="1">
      <c r="A107" s="101">
        <v>9</v>
      </c>
      <c r="B107" s="102" t="s">
        <v>39</v>
      </c>
      <c r="C107" s="103">
        <v>2004</v>
      </c>
      <c r="D107" s="104" t="s">
        <v>41</v>
      </c>
      <c r="E107" s="105">
        <v>900</v>
      </c>
      <c r="F107" s="105">
        <v>90001</v>
      </c>
      <c r="G107" s="224" t="s">
        <v>10</v>
      </c>
      <c r="H107" s="225">
        <f>H108</f>
        <v>3931662</v>
      </c>
      <c r="I107" s="212">
        <f>I108</f>
        <v>1450030</v>
      </c>
      <c r="J107" s="212">
        <f>K107-I107</f>
        <v>-23292</v>
      </c>
      <c r="K107" s="226">
        <f>K108</f>
        <v>1426738</v>
      </c>
      <c r="L107" s="217">
        <f>L108</f>
        <v>1426737.58</v>
      </c>
      <c r="M107" s="232">
        <f t="shared" si="1"/>
        <v>0.9999997056221955</v>
      </c>
    </row>
    <row r="108" spans="1:13" ht="45" customHeight="1">
      <c r="A108" s="101"/>
      <c r="B108" s="102" t="s">
        <v>40</v>
      </c>
      <c r="C108" s="103">
        <v>2011</v>
      </c>
      <c r="D108" s="106"/>
      <c r="E108" s="107"/>
      <c r="F108" s="107"/>
      <c r="G108" s="102" t="s">
        <v>15</v>
      </c>
      <c r="H108" s="135">
        <f>SUM(H109:H112)</f>
        <v>3931662</v>
      </c>
      <c r="I108" s="191">
        <f>I109+I111</f>
        <v>1450030</v>
      </c>
      <c r="J108" s="191">
        <f>K108-I108</f>
        <v>-23292</v>
      </c>
      <c r="K108" s="136">
        <f>SUM(K109:K112)</f>
        <v>1426738</v>
      </c>
      <c r="L108" s="173">
        <f>L109+L111</f>
        <v>1426737.58</v>
      </c>
      <c r="M108" s="233">
        <f t="shared" si="1"/>
        <v>0.9999997056221955</v>
      </c>
    </row>
    <row r="109" spans="1:13" ht="69.75" customHeight="1">
      <c r="A109" s="101"/>
      <c r="B109" s="108" t="s">
        <v>42</v>
      </c>
      <c r="C109" s="104" t="s">
        <v>41</v>
      </c>
      <c r="D109" s="106"/>
      <c r="E109" s="106"/>
      <c r="F109" s="106"/>
      <c r="G109" s="109" t="s">
        <v>12</v>
      </c>
      <c r="H109" s="137">
        <v>2005399</v>
      </c>
      <c r="I109" s="192">
        <v>662295</v>
      </c>
      <c r="J109" s="192">
        <f>K109-I109</f>
        <v>147720</v>
      </c>
      <c r="K109" s="138">
        <v>810015</v>
      </c>
      <c r="L109" s="175">
        <v>810014.83</v>
      </c>
      <c r="M109" s="234">
        <f t="shared" si="1"/>
        <v>0.9999997901273433</v>
      </c>
    </row>
    <row r="110" spans="1:13" ht="38.25" customHeight="1">
      <c r="A110" s="101"/>
      <c r="B110" s="110"/>
      <c r="C110" s="80"/>
      <c r="D110" s="106"/>
      <c r="E110" s="106"/>
      <c r="F110" s="106"/>
      <c r="G110" s="111" t="s">
        <v>16</v>
      </c>
      <c r="H110" s="139">
        <v>0</v>
      </c>
      <c r="I110" s="192">
        <v>0</v>
      </c>
      <c r="J110" s="192">
        <v>0</v>
      </c>
      <c r="K110" s="138">
        <v>0</v>
      </c>
      <c r="L110" s="175">
        <v>0</v>
      </c>
      <c r="M110" s="234"/>
    </row>
    <row r="111" spans="1:13" ht="54" customHeight="1">
      <c r="A111" s="101"/>
      <c r="B111" s="98"/>
      <c r="C111" s="103"/>
      <c r="D111" s="106"/>
      <c r="E111" s="106"/>
      <c r="F111" s="106"/>
      <c r="G111" s="111" t="s">
        <v>17</v>
      </c>
      <c r="H111" s="137">
        <v>1926263</v>
      </c>
      <c r="I111" s="192">
        <v>787735</v>
      </c>
      <c r="J111" s="192">
        <f>K111-I111</f>
        <v>-171012</v>
      </c>
      <c r="K111" s="138">
        <v>616723</v>
      </c>
      <c r="L111" s="175">
        <v>616722.75</v>
      </c>
      <c r="M111" s="234">
        <f t="shared" si="1"/>
        <v>0.9999995946316256</v>
      </c>
    </row>
    <row r="112" spans="1:13" ht="69" customHeight="1">
      <c r="A112" s="101"/>
      <c r="B112" s="108" t="s">
        <v>79</v>
      </c>
      <c r="C112" s="103"/>
      <c r="D112" s="106"/>
      <c r="E112" s="106"/>
      <c r="F112" s="106"/>
      <c r="G112" s="95" t="s">
        <v>14</v>
      </c>
      <c r="H112" s="139">
        <v>0</v>
      </c>
      <c r="I112" s="192">
        <v>0</v>
      </c>
      <c r="J112" s="192">
        <v>0</v>
      </c>
      <c r="K112" s="138">
        <v>0</v>
      </c>
      <c r="L112" s="175">
        <v>0</v>
      </c>
      <c r="M112" s="234"/>
    </row>
    <row r="113" spans="1:13" ht="41.25" customHeight="1">
      <c r="A113" s="46">
        <v>10</v>
      </c>
      <c r="B113" s="26" t="s">
        <v>43</v>
      </c>
      <c r="C113" s="15">
        <v>2008</v>
      </c>
      <c r="D113" s="86" t="s">
        <v>41</v>
      </c>
      <c r="E113" s="87">
        <v>758</v>
      </c>
      <c r="F113" s="87">
        <v>75861</v>
      </c>
      <c r="G113" s="224" t="s">
        <v>10</v>
      </c>
      <c r="H113" s="225">
        <f>H114</f>
        <v>2567163</v>
      </c>
      <c r="I113" s="212">
        <f>I114</f>
        <v>1812060</v>
      </c>
      <c r="J113" s="212">
        <f>K113-I113</f>
        <v>350000</v>
      </c>
      <c r="K113" s="227">
        <f>K114</f>
        <v>2162060</v>
      </c>
      <c r="L113" s="217">
        <f>L114</f>
        <v>1980749.94</v>
      </c>
      <c r="M113" s="232">
        <f t="shared" si="1"/>
        <v>0.9161401348713727</v>
      </c>
    </row>
    <row r="114" spans="1:13" ht="42.75" customHeight="1">
      <c r="A114" s="46"/>
      <c r="B114" s="26" t="s">
        <v>44</v>
      </c>
      <c r="C114" s="15">
        <v>2011</v>
      </c>
      <c r="D114" s="17"/>
      <c r="E114" s="21"/>
      <c r="F114" s="21"/>
      <c r="G114" s="26" t="s">
        <v>15</v>
      </c>
      <c r="H114" s="140">
        <v>2567163</v>
      </c>
      <c r="I114" s="193">
        <f>I115+I117</f>
        <v>1812060</v>
      </c>
      <c r="J114" s="193">
        <f>K114-I114</f>
        <v>350000</v>
      </c>
      <c r="K114" s="141">
        <v>2162060</v>
      </c>
      <c r="L114" s="173">
        <v>1980749.94</v>
      </c>
      <c r="M114" s="233">
        <f t="shared" si="1"/>
        <v>0.9161401348713727</v>
      </c>
    </row>
    <row r="115" spans="1:13" ht="53.25" customHeight="1">
      <c r="A115" s="46"/>
      <c r="B115" s="26" t="s">
        <v>45</v>
      </c>
      <c r="C115" s="86" t="s">
        <v>41</v>
      </c>
      <c r="D115" s="17"/>
      <c r="E115" s="17"/>
      <c r="F115" s="17"/>
      <c r="G115" s="20" t="s">
        <v>12</v>
      </c>
      <c r="H115" s="142">
        <v>1633921</v>
      </c>
      <c r="I115" s="188">
        <v>1071370</v>
      </c>
      <c r="J115" s="188">
        <f>K115-I115</f>
        <v>350000</v>
      </c>
      <c r="K115" s="129">
        <v>1421370</v>
      </c>
      <c r="L115" s="175">
        <v>1254276.34</v>
      </c>
      <c r="M115" s="234">
        <f t="shared" si="1"/>
        <v>0.8824418272511733</v>
      </c>
    </row>
    <row r="116" spans="1:13" ht="47.25" customHeight="1">
      <c r="A116" s="46"/>
      <c r="B116" s="67" t="s">
        <v>46</v>
      </c>
      <c r="C116" s="27"/>
      <c r="D116" s="17"/>
      <c r="E116" s="17"/>
      <c r="F116" s="17"/>
      <c r="G116" s="20" t="s">
        <v>16</v>
      </c>
      <c r="H116" s="143">
        <v>0</v>
      </c>
      <c r="I116" s="188">
        <v>0</v>
      </c>
      <c r="J116" s="188">
        <v>0</v>
      </c>
      <c r="K116" s="129">
        <v>0</v>
      </c>
      <c r="L116" s="175">
        <v>0</v>
      </c>
      <c r="M116" s="234"/>
    </row>
    <row r="117" spans="1:13" ht="69.75" customHeight="1">
      <c r="A117" s="46"/>
      <c r="B117" s="47"/>
      <c r="C117" s="15"/>
      <c r="D117" s="17"/>
      <c r="E117" s="17"/>
      <c r="F117" s="17"/>
      <c r="G117" s="20" t="s">
        <v>17</v>
      </c>
      <c r="H117" s="142">
        <v>933242</v>
      </c>
      <c r="I117" s="188">
        <v>740690</v>
      </c>
      <c r="J117" s="188">
        <f>K117-I117</f>
        <v>0</v>
      </c>
      <c r="K117" s="129">
        <v>740690</v>
      </c>
      <c r="L117" s="175">
        <v>726473.6</v>
      </c>
      <c r="M117" s="234">
        <f t="shared" si="1"/>
        <v>0.9808065452483494</v>
      </c>
    </row>
    <row r="118" spans="1:13" ht="67.5" customHeight="1" thickBot="1">
      <c r="A118" s="54"/>
      <c r="B118" s="55"/>
      <c r="C118" s="56"/>
      <c r="D118" s="57"/>
      <c r="E118" s="57"/>
      <c r="F118" s="57"/>
      <c r="G118" s="58" t="s">
        <v>14</v>
      </c>
      <c r="H118" s="144">
        <v>0</v>
      </c>
      <c r="I118" s="194">
        <v>0</v>
      </c>
      <c r="J118" s="194">
        <v>0</v>
      </c>
      <c r="K118" s="145">
        <v>0</v>
      </c>
      <c r="L118" s="175">
        <v>0</v>
      </c>
      <c r="M118" s="234"/>
    </row>
    <row r="119" spans="1:13" ht="67.5" customHeight="1" thickBot="1" thickTop="1">
      <c r="A119" s="70">
        <v>11</v>
      </c>
      <c r="B119" s="71" t="s">
        <v>54</v>
      </c>
      <c r="C119" s="72">
        <v>2010</v>
      </c>
      <c r="D119" s="88" t="s">
        <v>41</v>
      </c>
      <c r="E119" s="89">
        <v>720</v>
      </c>
      <c r="F119" s="89">
        <v>72095</v>
      </c>
      <c r="G119" s="228" t="s">
        <v>10</v>
      </c>
      <c r="H119" s="229">
        <v>167169</v>
      </c>
      <c r="I119" s="230">
        <f>I120</f>
        <v>167169</v>
      </c>
      <c r="J119" s="230">
        <f>J120</f>
        <v>0</v>
      </c>
      <c r="K119" s="231">
        <v>167169</v>
      </c>
      <c r="L119" s="217">
        <f>L120</f>
        <v>97279.28</v>
      </c>
      <c r="M119" s="232">
        <f t="shared" si="1"/>
        <v>0.5819217677918753</v>
      </c>
    </row>
    <row r="120" spans="1:13" ht="67.5" customHeight="1" thickBot="1" thickTop="1">
      <c r="A120" s="70"/>
      <c r="B120" s="71" t="s">
        <v>48</v>
      </c>
      <c r="C120" s="72">
        <v>2011</v>
      </c>
      <c r="D120" s="73"/>
      <c r="E120" s="73"/>
      <c r="F120" s="73"/>
      <c r="G120" s="75" t="s">
        <v>15</v>
      </c>
      <c r="H120" s="146">
        <v>167169</v>
      </c>
      <c r="I120" s="195">
        <f>I121+I123</f>
        <v>167169</v>
      </c>
      <c r="J120" s="195">
        <f>K120-I120</f>
        <v>0</v>
      </c>
      <c r="K120" s="147">
        <v>167169</v>
      </c>
      <c r="L120" s="173">
        <f>L121+L123</f>
        <v>97279.28</v>
      </c>
      <c r="M120" s="233">
        <f t="shared" si="1"/>
        <v>0.5819217677918753</v>
      </c>
    </row>
    <row r="121" spans="1:13" ht="67.5" customHeight="1" thickBot="1" thickTop="1">
      <c r="A121" s="70"/>
      <c r="B121" s="71" t="s">
        <v>50</v>
      </c>
      <c r="C121" s="88" t="s">
        <v>41</v>
      </c>
      <c r="D121" s="73"/>
      <c r="E121" s="73"/>
      <c r="F121" s="73"/>
      <c r="G121" s="74" t="s">
        <v>12</v>
      </c>
      <c r="H121" s="148">
        <v>29214</v>
      </c>
      <c r="I121" s="196">
        <v>29214</v>
      </c>
      <c r="J121" s="196">
        <f>K121-I121</f>
        <v>0</v>
      </c>
      <c r="K121" s="149">
        <v>29214</v>
      </c>
      <c r="L121" s="175">
        <v>14591.89</v>
      </c>
      <c r="M121" s="234">
        <f t="shared" si="1"/>
        <v>0.49948278222769904</v>
      </c>
    </row>
    <row r="122" spans="1:13" ht="67.5" customHeight="1" thickBot="1" thickTop="1">
      <c r="A122" s="70"/>
      <c r="B122" s="71" t="s">
        <v>49</v>
      </c>
      <c r="C122" s="72"/>
      <c r="D122" s="73"/>
      <c r="E122" s="73"/>
      <c r="F122" s="73"/>
      <c r="G122" s="74" t="s">
        <v>52</v>
      </c>
      <c r="H122" s="150">
        <v>0</v>
      </c>
      <c r="I122" s="196">
        <v>0</v>
      </c>
      <c r="J122" s="196">
        <v>0</v>
      </c>
      <c r="K122" s="151">
        <v>0</v>
      </c>
      <c r="L122" s="175">
        <v>0</v>
      </c>
      <c r="M122" s="234"/>
    </row>
    <row r="123" spans="1:13" ht="67.5" customHeight="1" thickBot="1" thickTop="1">
      <c r="A123" s="70"/>
      <c r="B123" s="71"/>
      <c r="C123" s="72"/>
      <c r="D123" s="73"/>
      <c r="E123" s="73"/>
      <c r="F123" s="73"/>
      <c r="G123" s="74" t="s">
        <v>17</v>
      </c>
      <c r="H123" s="148">
        <v>137955</v>
      </c>
      <c r="I123" s="196">
        <v>137955</v>
      </c>
      <c r="J123" s="196">
        <f>K123-I123</f>
        <v>0</v>
      </c>
      <c r="K123" s="149">
        <v>137955</v>
      </c>
      <c r="L123" s="175">
        <v>82687.39</v>
      </c>
      <c r="M123" s="234">
        <f t="shared" si="1"/>
        <v>0.5993794353231126</v>
      </c>
    </row>
    <row r="124" spans="1:13" ht="67.5" customHeight="1" thickBot="1" thickTop="1">
      <c r="A124" s="70"/>
      <c r="B124" s="71"/>
      <c r="C124" s="72"/>
      <c r="D124" s="73"/>
      <c r="E124" s="73"/>
      <c r="F124" s="73"/>
      <c r="G124" s="74" t="s">
        <v>14</v>
      </c>
      <c r="H124" s="150">
        <v>0</v>
      </c>
      <c r="I124" s="196">
        <v>0</v>
      </c>
      <c r="J124" s="196">
        <v>0</v>
      </c>
      <c r="K124" s="151">
        <v>0</v>
      </c>
      <c r="L124" s="175">
        <v>0</v>
      </c>
      <c r="M124" s="234"/>
    </row>
    <row r="125" spans="1:13" ht="67.5" customHeight="1" thickBot="1" thickTop="1">
      <c r="A125" s="70">
        <v>12</v>
      </c>
      <c r="B125" s="71" t="s">
        <v>54</v>
      </c>
      <c r="C125" s="72">
        <v>2010</v>
      </c>
      <c r="D125" s="88" t="s">
        <v>41</v>
      </c>
      <c r="E125" s="89">
        <v>720</v>
      </c>
      <c r="F125" s="89">
        <v>72095</v>
      </c>
      <c r="G125" s="228" t="s">
        <v>10</v>
      </c>
      <c r="H125" s="229">
        <v>84968</v>
      </c>
      <c r="I125" s="230">
        <f>I126</f>
        <v>84968</v>
      </c>
      <c r="J125" s="230">
        <v>0</v>
      </c>
      <c r="K125" s="231">
        <v>84968</v>
      </c>
      <c r="L125" s="217">
        <v>0</v>
      </c>
      <c r="M125" s="232">
        <f t="shared" si="1"/>
        <v>0</v>
      </c>
    </row>
    <row r="126" spans="1:13" ht="67.5" customHeight="1" thickBot="1" thickTop="1">
      <c r="A126" s="70"/>
      <c r="B126" s="71" t="s">
        <v>48</v>
      </c>
      <c r="C126" s="72">
        <v>2013</v>
      </c>
      <c r="D126" s="73"/>
      <c r="E126" s="73"/>
      <c r="F126" s="73"/>
      <c r="G126" s="75" t="s">
        <v>15</v>
      </c>
      <c r="H126" s="146">
        <v>84968</v>
      </c>
      <c r="I126" s="195">
        <v>84968</v>
      </c>
      <c r="J126" s="195">
        <v>0</v>
      </c>
      <c r="K126" s="147">
        <v>84968</v>
      </c>
      <c r="L126" s="173">
        <v>0</v>
      </c>
      <c r="M126" s="233">
        <f t="shared" si="1"/>
        <v>0</v>
      </c>
    </row>
    <row r="127" spans="1:13" ht="67.5" customHeight="1" thickBot="1" thickTop="1">
      <c r="A127" s="70"/>
      <c r="B127" s="71" t="s">
        <v>51</v>
      </c>
      <c r="C127" s="88" t="s">
        <v>41</v>
      </c>
      <c r="D127" s="73"/>
      <c r="E127" s="73"/>
      <c r="F127" s="73"/>
      <c r="G127" s="74" t="s">
        <v>12</v>
      </c>
      <c r="H127" s="148">
        <v>19883</v>
      </c>
      <c r="I127" s="196">
        <v>19883</v>
      </c>
      <c r="J127" s="196">
        <v>0</v>
      </c>
      <c r="K127" s="149">
        <v>19883</v>
      </c>
      <c r="L127" s="175">
        <v>0</v>
      </c>
      <c r="M127" s="234">
        <f t="shared" si="1"/>
        <v>0</v>
      </c>
    </row>
    <row r="128" spans="1:13" ht="84.75" customHeight="1" thickBot="1" thickTop="1">
      <c r="A128" s="70"/>
      <c r="B128" s="71" t="s">
        <v>55</v>
      </c>
      <c r="C128" s="72"/>
      <c r="D128" s="73"/>
      <c r="E128" s="73"/>
      <c r="F128" s="73"/>
      <c r="G128" s="74" t="s">
        <v>16</v>
      </c>
      <c r="H128" s="148">
        <v>0</v>
      </c>
      <c r="I128" s="196">
        <v>0</v>
      </c>
      <c r="J128" s="196">
        <v>0</v>
      </c>
      <c r="K128" s="149">
        <v>0</v>
      </c>
      <c r="L128" s="175">
        <v>0</v>
      </c>
      <c r="M128" s="234"/>
    </row>
    <row r="129" spans="1:13" ht="51.75" customHeight="1" thickBot="1" thickTop="1">
      <c r="A129" s="70"/>
      <c r="B129" s="71"/>
      <c r="C129" s="72"/>
      <c r="D129" s="73"/>
      <c r="E129" s="73"/>
      <c r="F129" s="73"/>
      <c r="G129" s="74" t="s">
        <v>17</v>
      </c>
      <c r="H129" s="148">
        <v>65085</v>
      </c>
      <c r="I129" s="196">
        <v>65085</v>
      </c>
      <c r="J129" s="196">
        <v>0</v>
      </c>
      <c r="K129" s="149">
        <v>65085</v>
      </c>
      <c r="L129" s="175">
        <v>0</v>
      </c>
      <c r="M129" s="234">
        <f t="shared" si="1"/>
        <v>0</v>
      </c>
    </row>
    <row r="130" spans="1:13" ht="70.5" customHeight="1" thickBot="1" thickTop="1">
      <c r="A130" s="70"/>
      <c r="B130" s="71"/>
      <c r="C130" s="72"/>
      <c r="D130" s="73"/>
      <c r="E130" s="73"/>
      <c r="F130" s="73"/>
      <c r="G130" s="74" t="s">
        <v>53</v>
      </c>
      <c r="H130" s="150">
        <v>0</v>
      </c>
      <c r="I130" s="196">
        <v>0</v>
      </c>
      <c r="J130" s="196">
        <v>0</v>
      </c>
      <c r="K130" s="151">
        <v>0</v>
      </c>
      <c r="L130" s="175">
        <v>0</v>
      </c>
      <c r="M130" s="234"/>
    </row>
    <row r="131" spans="1:13" ht="48" thickTop="1">
      <c r="A131" s="13">
        <v>13</v>
      </c>
      <c r="B131" s="68" t="s">
        <v>21</v>
      </c>
      <c r="C131" s="9" t="s">
        <v>56</v>
      </c>
      <c r="D131" s="85" t="s">
        <v>28</v>
      </c>
      <c r="E131" s="9">
        <v>853</v>
      </c>
      <c r="F131" s="9">
        <v>85395</v>
      </c>
      <c r="G131" s="220" t="s">
        <v>10</v>
      </c>
      <c r="H131" s="221">
        <v>47498</v>
      </c>
      <c r="I131" s="222">
        <v>0</v>
      </c>
      <c r="J131" s="223">
        <v>47498</v>
      </c>
      <c r="K131" s="223">
        <v>47498</v>
      </c>
      <c r="L131" s="217">
        <f>L132</f>
        <v>44637.26</v>
      </c>
      <c r="M131" s="232">
        <f t="shared" si="1"/>
        <v>0.9397713587940545</v>
      </c>
    </row>
    <row r="132" spans="1:13" ht="18.75" customHeight="1">
      <c r="A132" s="38"/>
      <c r="B132" s="37" t="s">
        <v>58</v>
      </c>
      <c r="C132" s="27" t="s">
        <v>57</v>
      </c>
      <c r="D132" s="28"/>
      <c r="E132" s="28"/>
      <c r="F132" s="28"/>
      <c r="G132" s="37" t="s">
        <v>11</v>
      </c>
      <c r="H132" s="121">
        <v>47498</v>
      </c>
      <c r="I132" s="185">
        <v>0</v>
      </c>
      <c r="J132" s="122">
        <v>47498</v>
      </c>
      <c r="K132" s="122">
        <v>47498</v>
      </c>
      <c r="L132" s="152">
        <f>L134+L135</f>
        <v>44637.26</v>
      </c>
      <c r="M132" s="233">
        <f t="shared" si="1"/>
        <v>0.9397713587940545</v>
      </c>
    </row>
    <row r="133" spans="1:13" ht="28.5" customHeight="1">
      <c r="A133" s="13"/>
      <c r="B133" s="18" t="s">
        <v>59</v>
      </c>
      <c r="C133" s="14"/>
      <c r="D133" s="16"/>
      <c r="E133" s="16"/>
      <c r="F133" s="16"/>
      <c r="G133" s="19" t="s">
        <v>12</v>
      </c>
      <c r="H133" s="126">
        <v>0</v>
      </c>
      <c r="I133" s="187">
        <v>0</v>
      </c>
      <c r="J133" s="127">
        <v>0</v>
      </c>
      <c r="K133" s="127">
        <v>0</v>
      </c>
      <c r="L133" s="235">
        <v>0</v>
      </c>
      <c r="M133" s="234"/>
    </row>
    <row r="134" spans="1:13" ht="27" customHeight="1">
      <c r="A134" s="38"/>
      <c r="B134" s="37"/>
      <c r="C134" s="27"/>
      <c r="D134" s="28"/>
      <c r="E134" s="28"/>
      <c r="F134" s="28"/>
      <c r="G134" s="29" t="s">
        <v>13</v>
      </c>
      <c r="H134" s="125">
        <v>7125</v>
      </c>
      <c r="I134" s="186">
        <v>0</v>
      </c>
      <c r="J134" s="124">
        <v>7125</v>
      </c>
      <c r="K134" s="124">
        <v>7125</v>
      </c>
      <c r="L134" s="235">
        <v>6695.6</v>
      </c>
      <c r="M134" s="234">
        <f t="shared" si="1"/>
        <v>0.9397333333333334</v>
      </c>
    </row>
    <row r="135" spans="1:13" ht="68.25" customHeight="1">
      <c r="A135" s="13"/>
      <c r="B135" s="66" t="s">
        <v>60</v>
      </c>
      <c r="C135" s="85" t="s">
        <v>28</v>
      </c>
      <c r="D135" s="16"/>
      <c r="E135" s="16"/>
      <c r="F135" s="16"/>
      <c r="G135" s="19" t="s">
        <v>17</v>
      </c>
      <c r="H135" s="153">
        <v>40373</v>
      </c>
      <c r="I135" s="187">
        <v>0</v>
      </c>
      <c r="J135" s="127">
        <v>40373</v>
      </c>
      <c r="K135" s="127">
        <v>40373</v>
      </c>
      <c r="L135" s="235">
        <v>37941.66</v>
      </c>
      <c r="M135" s="234">
        <f t="shared" si="1"/>
        <v>0.9397780695018949</v>
      </c>
    </row>
    <row r="136" spans="1:13" ht="68.25" customHeight="1">
      <c r="A136" s="38"/>
      <c r="B136" s="64"/>
      <c r="C136" s="27"/>
      <c r="D136" s="28"/>
      <c r="E136" s="28"/>
      <c r="F136" s="28"/>
      <c r="G136" s="29" t="s">
        <v>14</v>
      </c>
      <c r="H136" s="123">
        <v>0</v>
      </c>
      <c r="I136" s="186">
        <v>0</v>
      </c>
      <c r="J136" s="124">
        <v>0</v>
      </c>
      <c r="K136" s="124">
        <v>0</v>
      </c>
      <c r="L136" s="235">
        <v>0</v>
      </c>
      <c r="M136" s="234"/>
    </row>
    <row r="137" spans="1:13" ht="25.5" customHeight="1">
      <c r="A137" s="13"/>
      <c r="B137" s="66"/>
      <c r="C137" s="14"/>
      <c r="D137" s="16"/>
      <c r="E137" s="16"/>
      <c r="F137" s="16"/>
      <c r="G137" s="18" t="s">
        <v>15</v>
      </c>
      <c r="H137" s="179">
        <v>0</v>
      </c>
      <c r="I137" s="190">
        <v>0</v>
      </c>
      <c r="J137" s="180">
        <v>0</v>
      </c>
      <c r="K137" s="180">
        <v>0</v>
      </c>
      <c r="L137" s="173">
        <v>0</v>
      </c>
      <c r="M137" s="234"/>
    </row>
    <row r="138" spans="1:13" ht="31.5" customHeight="1">
      <c r="A138" s="38"/>
      <c r="B138" s="64"/>
      <c r="C138" s="27"/>
      <c r="D138" s="28"/>
      <c r="E138" s="28"/>
      <c r="F138" s="28"/>
      <c r="G138" s="29" t="s">
        <v>12</v>
      </c>
      <c r="H138" s="123">
        <v>0</v>
      </c>
      <c r="I138" s="186">
        <v>0</v>
      </c>
      <c r="J138" s="124">
        <v>0</v>
      </c>
      <c r="K138" s="124">
        <v>0</v>
      </c>
      <c r="L138" s="175">
        <v>0</v>
      </c>
      <c r="M138" s="234"/>
    </row>
    <row r="139" spans="1:13" ht="35.25" customHeight="1">
      <c r="A139" s="38"/>
      <c r="B139" s="64"/>
      <c r="C139" s="27"/>
      <c r="D139" s="28"/>
      <c r="E139" s="28"/>
      <c r="F139" s="28"/>
      <c r="G139" s="29" t="s">
        <v>16</v>
      </c>
      <c r="H139" s="125">
        <v>0</v>
      </c>
      <c r="I139" s="186">
        <v>0</v>
      </c>
      <c r="J139" s="124">
        <v>0</v>
      </c>
      <c r="K139" s="124">
        <v>0</v>
      </c>
      <c r="L139" s="175">
        <v>0</v>
      </c>
      <c r="M139" s="234"/>
    </row>
    <row r="140" spans="1:13" ht="40.5" customHeight="1">
      <c r="A140" s="38"/>
      <c r="B140" s="64"/>
      <c r="C140" s="27"/>
      <c r="D140" s="28"/>
      <c r="E140" s="28"/>
      <c r="F140" s="28"/>
      <c r="G140" s="29" t="s">
        <v>17</v>
      </c>
      <c r="H140" s="125">
        <v>0</v>
      </c>
      <c r="I140" s="186">
        <v>0</v>
      </c>
      <c r="J140" s="124">
        <v>0</v>
      </c>
      <c r="K140" s="124">
        <v>0</v>
      </c>
      <c r="L140" s="175">
        <v>0</v>
      </c>
      <c r="M140" s="234"/>
    </row>
    <row r="141" spans="1:13" ht="42.75" customHeight="1">
      <c r="A141" s="38"/>
      <c r="B141" s="64"/>
      <c r="C141" s="27"/>
      <c r="D141" s="28"/>
      <c r="E141" s="28"/>
      <c r="F141" s="28"/>
      <c r="G141" s="29" t="s">
        <v>14</v>
      </c>
      <c r="H141" s="123">
        <v>0</v>
      </c>
      <c r="I141" s="186">
        <v>0</v>
      </c>
      <c r="J141" s="124">
        <v>0</v>
      </c>
      <c r="K141" s="124">
        <v>0</v>
      </c>
      <c r="L141" s="175">
        <v>0</v>
      </c>
      <c r="M141" s="234"/>
    </row>
    <row r="142" spans="1:13" ht="42.75" customHeight="1">
      <c r="A142" s="79">
        <v>14</v>
      </c>
      <c r="B142" s="98" t="s">
        <v>74</v>
      </c>
      <c r="C142" s="80">
        <v>2011</v>
      </c>
      <c r="D142" s="99" t="s">
        <v>41</v>
      </c>
      <c r="E142" s="80">
        <v>750</v>
      </c>
      <c r="F142" s="80">
        <v>75075</v>
      </c>
      <c r="G142" s="210" t="s">
        <v>10</v>
      </c>
      <c r="H142" s="211">
        <v>7200</v>
      </c>
      <c r="I142" s="215">
        <v>0</v>
      </c>
      <c r="J142" s="219">
        <v>7200</v>
      </c>
      <c r="K142" s="219">
        <v>7200</v>
      </c>
      <c r="L142" s="217">
        <f>L143</f>
        <v>7200</v>
      </c>
      <c r="M142" s="232">
        <f t="shared" si="1"/>
        <v>1</v>
      </c>
    </row>
    <row r="143" spans="1:13" ht="53.25" customHeight="1">
      <c r="A143" s="79"/>
      <c r="B143" s="98" t="s">
        <v>75</v>
      </c>
      <c r="C143" s="99" t="s">
        <v>41</v>
      </c>
      <c r="D143" s="100"/>
      <c r="E143" s="100"/>
      <c r="F143" s="100"/>
      <c r="G143" s="94" t="s">
        <v>11</v>
      </c>
      <c r="H143" s="154">
        <v>7200</v>
      </c>
      <c r="I143" s="183">
        <v>0</v>
      </c>
      <c r="J143" s="131">
        <v>7200</v>
      </c>
      <c r="K143" s="131">
        <v>7200</v>
      </c>
      <c r="L143" s="173">
        <f>L144+L146</f>
        <v>7200</v>
      </c>
      <c r="M143" s="233">
        <f t="shared" si="1"/>
        <v>1</v>
      </c>
    </row>
    <row r="144" spans="1:13" ht="48.75" customHeight="1">
      <c r="A144" s="79"/>
      <c r="B144" s="98" t="s">
        <v>76</v>
      </c>
      <c r="C144" s="80"/>
      <c r="D144" s="100"/>
      <c r="E144" s="100"/>
      <c r="F144" s="100"/>
      <c r="G144" s="91" t="s">
        <v>12</v>
      </c>
      <c r="H144" s="132">
        <v>2160</v>
      </c>
      <c r="I144" s="184">
        <v>0</v>
      </c>
      <c r="J144" s="133">
        <v>2160</v>
      </c>
      <c r="K144" s="133">
        <v>2160</v>
      </c>
      <c r="L144" s="175">
        <v>2160</v>
      </c>
      <c r="M144" s="234">
        <f t="shared" si="1"/>
        <v>1</v>
      </c>
    </row>
    <row r="145" spans="1:13" ht="42.75" customHeight="1">
      <c r="A145" s="79"/>
      <c r="B145" s="98"/>
      <c r="C145" s="80"/>
      <c r="D145" s="100"/>
      <c r="E145" s="100"/>
      <c r="F145" s="100"/>
      <c r="G145" s="91" t="s">
        <v>13</v>
      </c>
      <c r="H145" s="132">
        <v>0</v>
      </c>
      <c r="I145" s="184">
        <v>0</v>
      </c>
      <c r="J145" s="133">
        <v>0</v>
      </c>
      <c r="K145" s="133">
        <v>0</v>
      </c>
      <c r="L145" s="175">
        <v>0</v>
      </c>
      <c r="M145" s="234"/>
    </row>
    <row r="146" spans="1:13" ht="42.75" customHeight="1">
      <c r="A146" s="79"/>
      <c r="B146" s="98"/>
      <c r="C146" s="80"/>
      <c r="D146" s="100"/>
      <c r="E146" s="100"/>
      <c r="F146" s="100"/>
      <c r="G146" s="91" t="s">
        <v>17</v>
      </c>
      <c r="H146" s="132">
        <v>5040</v>
      </c>
      <c r="I146" s="184">
        <v>0</v>
      </c>
      <c r="J146" s="133">
        <v>5040</v>
      </c>
      <c r="K146" s="133">
        <v>5040</v>
      </c>
      <c r="L146" s="175">
        <v>5040</v>
      </c>
      <c r="M146" s="234">
        <f t="shared" si="1"/>
        <v>1</v>
      </c>
    </row>
    <row r="147" spans="1:13" ht="42.75" customHeight="1">
      <c r="A147" s="79"/>
      <c r="B147" s="98"/>
      <c r="C147" s="80"/>
      <c r="D147" s="100"/>
      <c r="E147" s="100"/>
      <c r="F147" s="100"/>
      <c r="G147" s="91" t="s">
        <v>14</v>
      </c>
      <c r="H147" s="132">
        <v>0</v>
      </c>
      <c r="I147" s="184">
        <v>0</v>
      </c>
      <c r="J147" s="133">
        <v>0</v>
      </c>
      <c r="K147" s="133">
        <v>0</v>
      </c>
      <c r="L147" s="175">
        <v>0</v>
      </c>
      <c r="M147" s="234"/>
    </row>
    <row r="148" spans="1:13" ht="42.75" customHeight="1">
      <c r="A148" s="79">
        <v>15</v>
      </c>
      <c r="B148" s="98" t="s">
        <v>74</v>
      </c>
      <c r="C148" s="80">
        <v>2011</v>
      </c>
      <c r="D148" s="99" t="s">
        <v>41</v>
      </c>
      <c r="E148" s="80">
        <v>750</v>
      </c>
      <c r="F148" s="80">
        <v>75075</v>
      </c>
      <c r="G148" s="210" t="s">
        <v>10</v>
      </c>
      <c r="H148" s="211">
        <v>3112</v>
      </c>
      <c r="I148" s="215">
        <v>0</v>
      </c>
      <c r="J148" s="219">
        <v>3112</v>
      </c>
      <c r="K148" s="219">
        <v>3112</v>
      </c>
      <c r="L148" s="217">
        <f>L149</f>
        <v>2537.58</v>
      </c>
      <c r="M148" s="232">
        <f t="shared" si="1"/>
        <v>0.815417737789203</v>
      </c>
    </row>
    <row r="149" spans="1:13" ht="54.75" customHeight="1">
      <c r="A149" s="79"/>
      <c r="B149" s="98" t="s">
        <v>75</v>
      </c>
      <c r="C149" s="99" t="s">
        <v>41</v>
      </c>
      <c r="D149" s="100"/>
      <c r="E149" s="100"/>
      <c r="F149" s="100"/>
      <c r="G149" s="94" t="s">
        <v>11</v>
      </c>
      <c r="H149" s="154">
        <v>3112</v>
      </c>
      <c r="I149" s="183">
        <v>0</v>
      </c>
      <c r="J149" s="131">
        <v>3112</v>
      </c>
      <c r="K149" s="131">
        <v>3112</v>
      </c>
      <c r="L149" s="173">
        <f>L150+L152</f>
        <v>2537.58</v>
      </c>
      <c r="M149" s="233">
        <f t="shared" si="1"/>
        <v>0.815417737789203</v>
      </c>
    </row>
    <row r="150" spans="1:13" ht="42.75" customHeight="1">
      <c r="A150" s="79"/>
      <c r="B150" s="98" t="s">
        <v>77</v>
      </c>
      <c r="C150" s="80"/>
      <c r="D150" s="100"/>
      <c r="E150" s="100"/>
      <c r="F150" s="100"/>
      <c r="G150" s="91" t="s">
        <v>12</v>
      </c>
      <c r="H150" s="132">
        <v>934</v>
      </c>
      <c r="I150" s="184">
        <v>0</v>
      </c>
      <c r="J150" s="133">
        <v>934</v>
      </c>
      <c r="K150" s="133">
        <v>934</v>
      </c>
      <c r="L150" s="175">
        <f>477.54+283.74</f>
        <v>761.28</v>
      </c>
      <c r="M150" s="234">
        <f t="shared" si="1"/>
        <v>0.8150749464668094</v>
      </c>
    </row>
    <row r="151" spans="1:13" ht="42.75" customHeight="1">
      <c r="A151" s="79"/>
      <c r="B151" s="98"/>
      <c r="C151" s="80"/>
      <c r="D151" s="100"/>
      <c r="E151" s="100"/>
      <c r="F151" s="100"/>
      <c r="G151" s="91" t="s">
        <v>13</v>
      </c>
      <c r="H151" s="132">
        <v>0</v>
      </c>
      <c r="I151" s="184">
        <v>0</v>
      </c>
      <c r="J151" s="133">
        <v>0</v>
      </c>
      <c r="K151" s="133">
        <v>0</v>
      </c>
      <c r="L151" s="175">
        <v>0</v>
      </c>
      <c r="M151" s="234"/>
    </row>
    <row r="152" spans="1:13" ht="42.75" customHeight="1">
      <c r="A152" s="79"/>
      <c r="B152" s="98"/>
      <c r="C152" s="80"/>
      <c r="D152" s="100"/>
      <c r="E152" s="100"/>
      <c r="F152" s="100"/>
      <c r="G152" s="91" t="s">
        <v>17</v>
      </c>
      <c r="H152" s="132">
        <v>2178</v>
      </c>
      <c r="I152" s="184">
        <v>0</v>
      </c>
      <c r="J152" s="133">
        <v>2178</v>
      </c>
      <c r="K152" s="133">
        <v>2178</v>
      </c>
      <c r="L152" s="175">
        <f>1114.24+662.06</f>
        <v>1776.3</v>
      </c>
      <c r="M152" s="234">
        <f t="shared" si="1"/>
        <v>0.815564738292011</v>
      </c>
    </row>
    <row r="153" spans="1:13" ht="42.75" customHeight="1">
      <c r="A153" s="79"/>
      <c r="B153" s="98"/>
      <c r="C153" s="80"/>
      <c r="D153" s="100"/>
      <c r="E153" s="100"/>
      <c r="F153" s="100"/>
      <c r="G153" s="91" t="s">
        <v>14</v>
      </c>
      <c r="H153" s="132">
        <v>0</v>
      </c>
      <c r="I153" s="184">
        <v>0</v>
      </c>
      <c r="J153" s="133">
        <v>0</v>
      </c>
      <c r="K153" s="133">
        <v>0</v>
      </c>
      <c r="L153" s="175">
        <v>0</v>
      </c>
      <c r="M153" s="234"/>
    </row>
    <row r="154" spans="1:13" ht="36" customHeight="1">
      <c r="A154" s="79">
        <v>16</v>
      </c>
      <c r="B154" s="94" t="s">
        <v>21</v>
      </c>
      <c r="C154" s="80" t="s">
        <v>66</v>
      </c>
      <c r="D154" s="99" t="s">
        <v>80</v>
      </c>
      <c r="E154" s="80">
        <v>853</v>
      </c>
      <c r="F154" s="80">
        <v>85395</v>
      </c>
      <c r="G154" s="210" t="s">
        <v>10</v>
      </c>
      <c r="H154" s="211">
        <v>221082</v>
      </c>
      <c r="I154" s="215">
        <v>0</v>
      </c>
      <c r="J154" s="219">
        <v>80533</v>
      </c>
      <c r="K154" s="219">
        <v>80533</v>
      </c>
      <c r="L154" s="217">
        <f>L155+L160</f>
        <v>69879.91</v>
      </c>
      <c r="M154" s="232">
        <f aca="true" t="shared" si="2" ref="M154:M185">L154/K154</f>
        <v>0.8677177057852061</v>
      </c>
    </row>
    <row r="155" spans="1:13" ht="53.25" customHeight="1">
      <c r="A155" s="79"/>
      <c r="B155" s="94" t="s">
        <v>24</v>
      </c>
      <c r="C155" s="99" t="s">
        <v>80</v>
      </c>
      <c r="D155" s="100"/>
      <c r="E155" s="100"/>
      <c r="F155" s="100"/>
      <c r="G155" s="94" t="s">
        <v>11</v>
      </c>
      <c r="H155" s="154">
        <v>212082</v>
      </c>
      <c r="I155" s="183">
        <v>0</v>
      </c>
      <c r="J155" s="131">
        <v>71533</v>
      </c>
      <c r="K155" s="131">
        <v>71533</v>
      </c>
      <c r="L155" s="173">
        <f>L157+L158</f>
        <v>60879.91</v>
      </c>
      <c r="M155" s="233">
        <f t="shared" si="2"/>
        <v>0.8510744691261376</v>
      </c>
    </row>
    <row r="156" spans="1:13" ht="42.75" customHeight="1">
      <c r="A156" s="79"/>
      <c r="B156" s="94" t="s">
        <v>25</v>
      </c>
      <c r="C156" s="80"/>
      <c r="D156" s="100"/>
      <c r="E156" s="100"/>
      <c r="F156" s="100"/>
      <c r="G156" s="91" t="s">
        <v>12</v>
      </c>
      <c r="H156" s="132">
        <v>0</v>
      </c>
      <c r="I156" s="184">
        <v>0</v>
      </c>
      <c r="J156" s="133">
        <v>0</v>
      </c>
      <c r="K156" s="133">
        <v>0</v>
      </c>
      <c r="L156" s="175">
        <v>0</v>
      </c>
      <c r="M156" s="234"/>
    </row>
    <row r="157" spans="1:13" ht="42.75" customHeight="1">
      <c r="A157" s="79"/>
      <c r="B157" s="94" t="s">
        <v>31</v>
      </c>
      <c r="C157" s="80"/>
      <c r="D157" s="100"/>
      <c r="E157" s="100"/>
      <c r="F157" s="100"/>
      <c r="G157" s="91" t="s">
        <v>13</v>
      </c>
      <c r="H157" s="132">
        <v>31812</v>
      </c>
      <c r="I157" s="184">
        <v>0</v>
      </c>
      <c r="J157" s="133">
        <v>10730</v>
      </c>
      <c r="K157" s="133">
        <v>10730</v>
      </c>
      <c r="L157" s="175">
        <v>9131.98</v>
      </c>
      <c r="M157" s="234">
        <f t="shared" si="2"/>
        <v>0.8510698974836906</v>
      </c>
    </row>
    <row r="158" spans="1:13" ht="42.75" customHeight="1">
      <c r="A158" s="79"/>
      <c r="B158" s="98" t="s">
        <v>78</v>
      </c>
      <c r="C158" s="80"/>
      <c r="D158" s="100"/>
      <c r="E158" s="100"/>
      <c r="F158" s="100"/>
      <c r="G158" s="91" t="s">
        <v>17</v>
      </c>
      <c r="H158" s="132">
        <v>180270</v>
      </c>
      <c r="I158" s="184">
        <v>0</v>
      </c>
      <c r="J158" s="133">
        <v>60803</v>
      </c>
      <c r="K158" s="133">
        <v>60803</v>
      </c>
      <c r="L158" s="175">
        <v>51747.93</v>
      </c>
      <c r="M158" s="234">
        <f t="shared" si="2"/>
        <v>0.8510752758909922</v>
      </c>
    </row>
    <row r="159" spans="1:13" ht="42.75" customHeight="1">
      <c r="A159" s="79"/>
      <c r="B159" s="98"/>
      <c r="C159" s="80"/>
      <c r="D159" s="100"/>
      <c r="E159" s="100"/>
      <c r="F159" s="100"/>
      <c r="G159" s="91" t="s">
        <v>14</v>
      </c>
      <c r="H159" s="132">
        <v>0</v>
      </c>
      <c r="I159" s="184">
        <v>0</v>
      </c>
      <c r="J159" s="133">
        <v>0</v>
      </c>
      <c r="K159" s="133">
        <v>0</v>
      </c>
      <c r="L159" s="175">
        <v>0</v>
      </c>
      <c r="M159" s="234"/>
    </row>
    <row r="160" spans="1:13" ht="42.75" customHeight="1">
      <c r="A160" s="79"/>
      <c r="B160" s="98"/>
      <c r="C160" s="80"/>
      <c r="D160" s="100"/>
      <c r="E160" s="100"/>
      <c r="F160" s="100"/>
      <c r="G160" s="94" t="s">
        <v>15</v>
      </c>
      <c r="H160" s="154">
        <v>9000</v>
      </c>
      <c r="I160" s="183">
        <v>0</v>
      </c>
      <c r="J160" s="131">
        <v>9000</v>
      </c>
      <c r="K160" s="131">
        <v>9000</v>
      </c>
      <c r="L160" s="173">
        <f>L162+L163</f>
        <v>9000</v>
      </c>
      <c r="M160" s="233">
        <f t="shared" si="2"/>
        <v>1</v>
      </c>
    </row>
    <row r="161" spans="1:13" ht="42.75" customHeight="1">
      <c r="A161" s="79"/>
      <c r="B161" s="98"/>
      <c r="C161" s="80"/>
      <c r="D161" s="100"/>
      <c r="E161" s="100"/>
      <c r="F161" s="100"/>
      <c r="G161" s="91" t="s">
        <v>12</v>
      </c>
      <c r="H161" s="132">
        <v>0</v>
      </c>
      <c r="I161" s="184">
        <v>0</v>
      </c>
      <c r="J161" s="133">
        <v>0</v>
      </c>
      <c r="K161" s="133">
        <v>0</v>
      </c>
      <c r="L161" s="175">
        <v>0</v>
      </c>
      <c r="M161" s="234"/>
    </row>
    <row r="162" spans="1:13" ht="42.75" customHeight="1">
      <c r="A162" s="79"/>
      <c r="B162" s="98"/>
      <c r="C162" s="80"/>
      <c r="D162" s="100"/>
      <c r="E162" s="100"/>
      <c r="F162" s="100"/>
      <c r="G162" s="91" t="s">
        <v>16</v>
      </c>
      <c r="H162" s="132">
        <v>1350</v>
      </c>
      <c r="I162" s="184">
        <v>0</v>
      </c>
      <c r="J162" s="133">
        <v>1350</v>
      </c>
      <c r="K162" s="133">
        <v>1350</v>
      </c>
      <c r="L162" s="175">
        <v>1350</v>
      </c>
      <c r="M162" s="234">
        <f t="shared" si="2"/>
        <v>1</v>
      </c>
    </row>
    <row r="163" spans="1:13" ht="42.75" customHeight="1">
      <c r="A163" s="79"/>
      <c r="B163" s="98"/>
      <c r="C163" s="80"/>
      <c r="D163" s="100"/>
      <c r="E163" s="100"/>
      <c r="F163" s="100"/>
      <c r="G163" s="91" t="s">
        <v>17</v>
      </c>
      <c r="H163" s="132">
        <v>7650</v>
      </c>
      <c r="I163" s="184">
        <v>0</v>
      </c>
      <c r="J163" s="133">
        <v>7650</v>
      </c>
      <c r="K163" s="133">
        <v>7650</v>
      </c>
      <c r="L163" s="175">
        <v>7650</v>
      </c>
      <c r="M163" s="234">
        <f t="shared" si="2"/>
        <v>1</v>
      </c>
    </row>
    <row r="164" spans="1:13" ht="42.75" customHeight="1">
      <c r="A164" s="79"/>
      <c r="B164" s="98"/>
      <c r="C164" s="80"/>
      <c r="D164" s="100"/>
      <c r="E164" s="100"/>
      <c r="F164" s="100"/>
      <c r="G164" s="91" t="s">
        <v>14</v>
      </c>
      <c r="H164" s="132">
        <v>0</v>
      </c>
      <c r="I164" s="184">
        <v>0</v>
      </c>
      <c r="J164" s="133">
        <v>0</v>
      </c>
      <c r="K164" s="133">
        <v>0</v>
      </c>
      <c r="L164" s="175">
        <v>0</v>
      </c>
      <c r="M164" s="234"/>
    </row>
    <row r="165" spans="1:13" ht="57.75" customHeight="1">
      <c r="A165" s="79">
        <v>17</v>
      </c>
      <c r="B165" s="94" t="s">
        <v>21</v>
      </c>
      <c r="C165" s="80" t="s">
        <v>66</v>
      </c>
      <c r="D165" s="99" t="s">
        <v>81</v>
      </c>
      <c r="E165" s="80">
        <v>853</v>
      </c>
      <c r="F165" s="80">
        <v>85395</v>
      </c>
      <c r="G165" s="210" t="s">
        <v>10</v>
      </c>
      <c r="H165" s="211">
        <v>40648</v>
      </c>
      <c r="I165" s="215">
        <v>0</v>
      </c>
      <c r="J165" s="219">
        <v>7555</v>
      </c>
      <c r="K165" s="219">
        <v>7555</v>
      </c>
      <c r="L165" s="217">
        <f>L166</f>
        <v>7547.76</v>
      </c>
      <c r="M165" s="232">
        <f t="shared" si="2"/>
        <v>0.9990416942422238</v>
      </c>
    </row>
    <row r="166" spans="1:13" ht="61.5" customHeight="1">
      <c r="A166" s="79"/>
      <c r="B166" s="94" t="s">
        <v>24</v>
      </c>
      <c r="C166" s="99" t="s">
        <v>81</v>
      </c>
      <c r="D166" s="100"/>
      <c r="E166" s="100"/>
      <c r="F166" s="100"/>
      <c r="G166" s="94" t="s">
        <v>11</v>
      </c>
      <c r="H166" s="154">
        <v>40648</v>
      </c>
      <c r="I166" s="183">
        <v>0</v>
      </c>
      <c r="J166" s="131">
        <v>7555</v>
      </c>
      <c r="K166" s="131">
        <v>7555</v>
      </c>
      <c r="L166" s="173">
        <f>L168+L169</f>
        <v>7547.76</v>
      </c>
      <c r="M166" s="233">
        <f t="shared" si="2"/>
        <v>0.9990416942422238</v>
      </c>
    </row>
    <row r="167" spans="1:13" ht="42.75" customHeight="1">
      <c r="A167" s="79"/>
      <c r="B167" s="98" t="s">
        <v>82</v>
      </c>
      <c r="C167" s="80"/>
      <c r="D167" s="100"/>
      <c r="E167" s="100"/>
      <c r="F167" s="100"/>
      <c r="G167" s="91" t="s">
        <v>12</v>
      </c>
      <c r="H167" s="132">
        <v>0</v>
      </c>
      <c r="I167" s="184">
        <v>0</v>
      </c>
      <c r="J167" s="133">
        <v>0</v>
      </c>
      <c r="K167" s="133">
        <v>0</v>
      </c>
      <c r="L167" s="175">
        <v>0</v>
      </c>
      <c r="M167" s="234"/>
    </row>
    <row r="168" spans="1:13" ht="42.75" customHeight="1">
      <c r="A168" s="79"/>
      <c r="B168" s="98" t="s">
        <v>83</v>
      </c>
      <c r="C168" s="80"/>
      <c r="D168" s="100"/>
      <c r="E168" s="100"/>
      <c r="F168" s="100"/>
      <c r="G168" s="91" t="s">
        <v>13</v>
      </c>
      <c r="H168" s="132">
        <v>6097</v>
      </c>
      <c r="I168" s="184">
        <v>0</v>
      </c>
      <c r="J168" s="133">
        <v>1133</v>
      </c>
      <c r="K168" s="133">
        <v>1133</v>
      </c>
      <c r="L168" s="175">
        <v>1132.16</v>
      </c>
      <c r="M168" s="234">
        <f t="shared" si="2"/>
        <v>0.9992586054721978</v>
      </c>
    </row>
    <row r="169" spans="1:13" ht="42.75" customHeight="1">
      <c r="A169" s="79"/>
      <c r="B169" s="98" t="s">
        <v>84</v>
      </c>
      <c r="C169" s="80"/>
      <c r="D169" s="100"/>
      <c r="E169" s="100"/>
      <c r="F169" s="100"/>
      <c r="G169" s="91" t="s">
        <v>17</v>
      </c>
      <c r="H169" s="132">
        <v>34551</v>
      </c>
      <c r="I169" s="184">
        <v>0</v>
      </c>
      <c r="J169" s="133">
        <v>6422</v>
      </c>
      <c r="K169" s="133">
        <v>6422</v>
      </c>
      <c r="L169" s="175">
        <v>6415.6</v>
      </c>
      <c r="M169" s="234">
        <f t="shared" si="2"/>
        <v>0.9990034257240735</v>
      </c>
    </row>
    <row r="170" spans="1:13" ht="42.75" customHeight="1">
      <c r="A170" s="79"/>
      <c r="B170" s="98"/>
      <c r="C170" s="80"/>
      <c r="D170" s="100"/>
      <c r="E170" s="100"/>
      <c r="F170" s="100"/>
      <c r="G170" s="91" t="s">
        <v>14</v>
      </c>
      <c r="H170" s="132">
        <v>0</v>
      </c>
      <c r="I170" s="184">
        <v>0</v>
      </c>
      <c r="J170" s="133">
        <v>0</v>
      </c>
      <c r="K170" s="133">
        <v>0</v>
      </c>
      <c r="L170" s="175">
        <v>0</v>
      </c>
      <c r="M170" s="234"/>
    </row>
    <row r="171" spans="1:13" ht="42.75" customHeight="1">
      <c r="A171" s="79"/>
      <c r="B171" s="98"/>
      <c r="C171" s="80"/>
      <c r="D171" s="100"/>
      <c r="E171" s="100"/>
      <c r="F171" s="100"/>
      <c r="G171" s="94" t="s">
        <v>15</v>
      </c>
      <c r="H171" s="154">
        <v>0</v>
      </c>
      <c r="I171" s="183">
        <v>0</v>
      </c>
      <c r="J171" s="131">
        <v>0</v>
      </c>
      <c r="K171" s="131">
        <v>0</v>
      </c>
      <c r="L171" s="173">
        <v>0</v>
      </c>
      <c r="M171" s="233"/>
    </row>
    <row r="172" spans="1:13" ht="42.75" customHeight="1">
      <c r="A172" s="79"/>
      <c r="B172" s="98"/>
      <c r="C172" s="80"/>
      <c r="D172" s="100"/>
      <c r="E172" s="100"/>
      <c r="F172" s="100"/>
      <c r="G172" s="91" t="s">
        <v>12</v>
      </c>
      <c r="H172" s="132">
        <v>0</v>
      </c>
      <c r="I172" s="184">
        <v>0</v>
      </c>
      <c r="J172" s="133">
        <v>0</v>
      </c>
      <c r="K172" s="133">
        <v>0</v>
      </c>
      <c r="L172" s="175">
        <v>0</v>
      </c>
      <c r="M172" s="234"/>
    </row>
    <row r="173" spans="1:13" ht="42.75" customHeight="1">
      <c r="A173" s="79"/>
      <c r="B173" s="98"/>
      <c r="C173" s="80"/>
      <c r="D173" s="100"/>
      <c r="E173" s="100"/>
      <c r="F173" s="100"/>
      <c r="G173" s="91" t="s">
        <v>16</v>
      </c>
      <c r="H173" s="132">
        <v>0</v>
      </c>
      <c r="I173" s="184">
        <v>0</v>
      </c>
      <c r="J173" s="133">
        <v>0</v>
      </c>
      <c r="K173" s="133">
        <v>0</v>
      </c>
      <c r="L173" s="175">
        <v>0</v>
      </c>
      <c r="M173" s="234"/>
    </row>
    <row r="174" spans="1:13" ht="42.75" customHeight="1">
      <c r="A174" s="79"/>
      <c r="B174" s="98"/>
      <c r="C174" s="80"/>
      <c r="D174" s="100"/>
      <c r="E174" s="100"/>
      <c r="F174" s="100"/>
      <c r="G174" s="91" t="s">
        <v>17</v>
      </c>
      <c r="H174" s="132">
        <v>0</v>
      </c>
      <c r="I174" s="184">
        <v>0</v>
      </c>
      <c r="J174" s="133">
        <v>0</v>
      </c>
      <c r="K174" s="133">
        <v>0</v>
      </c>
      <c r="L174" s="175">
        <v>0</v>
      </c>
      <c r="M174" s="234"/>
    </row>
    <row r="175" spans="1:13" ht="42.75" customHeight="1">
      <c r="A175" s="79"/>
      <c r="B175" s="98"/>
      <c r="C175" s="80"/>
      <c r="D175" s="100"/>
      <c r="E175" s="100"/>
      <c r="F175" s="100"/>
      <c r="G175" s="91" t="s">
        <v>14</v>
      </c>
      <c r="H175" s="132">
        <v>0</v>
      </c>
      <c r="I175" s="184">
        <v>0</v>
      </c>
      <c r="J175" s="133">
        <v>0</v>
      </c>
      <c r="K175" s="133">
        <v>0</v>
      </c>
      <c r="L175" s="175">
        <v>0</v>
      </c>
      <c r="M175" s="234"/>
    </row>
    <row r="176" spans="1:13" ht="25.5" customHeight="1">
      <c r="A176" s="79"/>
      <c r="B176" s="239" t="s">
        <v>47</v>
      </c>
      <c r="C176" s="240"/>
      <c r="D176" s="241"/>
      <c r="E176" s="241"/>
      <c r="F176" s="241"/>
      <c r="G176" s="242"/>
      <c r="H176" s="243">
        <f>H57+H63+H74+H85+H96+H107+H113+H119+H125+H131+H46+H35+H24+H142+H148+H154+H165</f>
        <v>10104064</v>
      </c>
      <c r="I176" s="244">
        <f>I177+I182</f>
        <v>4204623</v>
      </c>
      <c r="J176" s="244">
        <f>K176-I176</f>
        <v>1211956</v>
      </c>
      <c r="K176" s="245">
        <f>K57+K63+K74+K85+K96+K107+K113+K119+K125+K131+K46+K35+K24+K142+K148+K154+K165</f>
        <v>5416579</v>
      </c>
      <c r="L176" s="246">
        <f>L177+L182</f>
        <v>4789994.79</v>
      </c>
      <c r="M176" s="247">
        <f t="shared" si="2"/>
        <v>0.8843210428574937</v>
      </c>
    </row>
    <row r="177" spans="1:13" ht="16.5" thickBot="1">
      <c r="A177" s="59"/>
      <c r="B177" s="60" t="s">
        <v>11</v>
      </c>
      <c r="C177" s="61"/>
      <c r="D177" s="62"/>
      <c r="E177" s="62"/>
      <c r="F177" s="62"/>
      <c r="G177" s="63"/>
      <c r="H177" s="155">
        <f>H25+H36+H47+H58+H64+H75+H86+H97+H132+H143+H149+H155+H166</f>
        <v>3267246</v>
      </c>
      <c r="I177" s="197">
        <f>I25+I36+I47+I58+I64+I75+I86+I97</f>
        <v>689096</v>
      </c>
      <c r="J177" s="207">
        <f aca="true" t="shared" si="3" ref="J177:J186">K177-I177</f>
        <v>846857</v>
      </c>
      <c r="K177" s="156">
        <f>K25+K36+K47+K58+K64+K75+K86+K97+K132+K143+K149+K155+K166</f>
        <v>1535953</v>
      </c>
      <c r="L177" s="173">
        <f>L178+L179+L180</f>
        <v>1255547.9900000002</v>
      </c>
      <c r="M177" s="233">
        <f t="shared" si="2"/>
        <v>0.817439068773589</v>
      </c>
    </row>
    <row r="178" spans="1:13" ht="15.75">
      <c r="A178" s="15"/>
      <c r="B178" s="22" t="s">
        <v>18</v>
      </c>
      <c r="C178" s="14"/>
      <c r="D178" s="16"/>
      <c r="E178" s="17"/>
      <c r="F178" s="16"/>
      <c r="G178" s="20"/>
      <c r="H178" s="157">
        <f>H59+H144+H150</f>
        <v>34862</v>
      </c>
      <c r="I178" s="198">
        <f>0</f>
        <v>0</v>
      </c>
      <c r="J178" s="236">
        <f t="shared" si="3"/>
        <v>34862</v>
      </c>
      <c r="K178" s="158">
        <f>K59+K144+K150</f>
        <v>34862</v>
      </c>
      <c r="L178" s="175">
        <f>L59+L144+L150+L167</f>
        <v>34689.03</v>
      </c>
      <c r="M178" s="234">
        <f t="shared" si="2"/>
        <v>0.9950384372669382</v>
      </c>
    </row>
    <row r="179" spans="1:13" ht="15.75">
      <c r="A179" s="27"/>
      <c r="B179" s="31" t="s">
        <v>16</v>
      </c>
      <c r="C179" s="27"/>
      <c r="D179" s="100"/>
      <c r="E179" s="17"/>
      <c r="F179" s="28"/>
      <c r="G179" s="29"/>
      <c r="H179" s="159">
        <f>H60+H66+H77+H88+H99+H134+H49+H38+H27+H157+H168</f>
        <v>436050</v>
      </c>
      <c r="I179" s="199">
        <f>I66+I77+I88+I99</f>
        <v>96876</v>
      </c>
      <c r="J179" s="237">
        <f t="shared" si="3"/>
        <v>93716</v>
      </c>
      <c r="K179" s="160">
        <f>K60+K66+K77+K88+K99+K134+K49+K38+K27+K157+K168</f>
        <v>190592</v>
      </c>
      <c r="L179" s="175">
        <f>L27+L38+L49+L60+L66+L77+L88+L99+L134+L145+L151+L157+L168</f>
        <v>155159.49000000002</v>
      </c>
      <c r="M179" s="234">
        <f t="shared" si="2"/>
        <v>0.8140923543485562</v>
      </c>
    </row>
    <row r="180" spans="1:13" ht="25.5">
      <c r="A180" s="27"/>
      <c r="B180" s="31" t="s">
        <v>19</v>
      </c>
      <c r="C180" s="27"/>
      <c r="D180" s="100"/>
      <c r="E180" s="28"/>
      <c r="F180" s="39"/>
      <c r="G180" s="40"/>
      <c r="H180" s="159">
        <f>H61+H67+H78+H89+H100+H135+H50+H39+H28+H146+H152+H158+H169</f>
        <v>2796334</v>
      </c>
      <c r="I180" s="199">
        <f>I67+I78+I89+I100</f>
        <v>592220</v>
      </c>
      <c r="J180" s="237">
        <f t="shared" si="3"/>
        <v>718279</v>
      </c>
      <c r="K180" s="160">
        <f>K61+K67+K78+K89+K100+K135+K50+K39+K28+K146+K152+K158+K169</f>
        <v>1310499</v>
      </c>
      <c r="L180" s="175">
        <f>L28+L39+L50+L61+L67+L78+L89+L100+L135+L146+L152+L158+L169</f>
        <v>1065699.4700000002</v>
      </c>
      <c r="M180" s="234">
        <f t="shared" si="2"/>
        <v>0.8132012843962492</v>
      </c>
    </row>
    <row r="181" spans="1:13" ht="26.25" thickBot="1">
      <c r="A181" s="9"/>
      <c r="B181" s="22" t="s">
        <v>20</v>
      </c>
      <c r="C181" s="14"/>
      <c r="D181" s="16"/>
      <c r="E181" s="34"/>
      <c r="F181" s="34"/>
      <c r="G181" s="33"/>
      <c r="H181" s="161">
        <v>0</v>
      </c>
      <c r="I181" s="200">
        <v>0</v>
      </c>
      <c r="J181" s="238">
        <f t="shared" si="3"/>
        <v>0</v>
      </c>
      <c r="K181" s="162">
        <v>0</v>
      </c>
      <c r="L181" s="175">
        <v>0</v>
      </c>
      <c r="M181" s="234"/>
    </row>
    <row r="182" spans="1:13" ht="16.5" thickBot="1">
      <c r="A182" s="51"/>
      <c r="B182" s="52" t="s">
        <v>15</v>
      </c>
      <c r="C182" s="53"/>
      <c r="D182" s="53"/>
      <c r="E182" s="53"/>
      <c r="F182" s="53"/>
      <c r="G182" s="53"/>
      <c r="H182" s="163">
        <f>SUM(H126+H120+H114+H108+H102+H91+H80+H69+H52+H41+H30+H160)</f>
        <v>6836818</v>
      </c>
      <c r="I182" s="201">
        <f>I80+I108+I114+I120+I126</f>
        <v>3515527</v>
      </c>
      <c r="J182" s="209">
        <f t="shared" si="3"/>
        <v>365099</v>
      </c>
      <c r="K182" s="208">
        <f>SUM(K126+K120+K114+K108+K102+K91+K80+K69+K52+K41+K30+K160)</f>
        <v>3880626</v>
      </c>
      <c r="L182" s="173">
        <f>L30+L41+L52+L69+L80+L91+L102+L108+L114+L120+L160+L171</f>
        <v>3534446.8</v>
      </c>
      <c r="M182" s="233">
        <f t="shared" si="2"/>
        <v>0.9107929493849704</v>
      </c>
    </row>
    <row r="183" spans="1:13" ht="15.75">
      <c r="A183" s="48"/>
      <c r="B183" s="49" t="s">
        <v>12</v>
      </c>
      <c r="C183" s="48"/>
      <c r="D183" s="50" t="s">
        <v>0</v>
      </c>
      <c r="E183" s="50"/>
      <c r="F183" s="50"/>
      <c r="G183" s="50"/>
      <c r="H183" s="164">
        <f>SUM(H127+H121+H115+H109)</f>
        <v>3688417</v>
      </c>
      <c r="I183" s="202">
        <f>I109+I115+I121+I127</f>
        <v>1782762</v>
      </c>
      <c r="J183" s="236">
        <f t="shared" si="3"/>
        <v>497720</v>
      </c>
      <c r="K183" s="165">
        <f>SUM(K127+K121+K115+K109)</f>
        <v>2280482</v>
      </c>
      <c r="L183" s="175">
        <f>L109+L115+L121+L127</f>
        <v>2078883.0599999998</v>
      </c>
      <c r="M183" s="234">
        <f t="shared" si="2"/>
        <v>0.9115981007523847</v>
      </c>
    </row>
    <row r="184" spans="1:13" ht="15.75">
      <c r="A184" s="30"/>
      <c r="B184" s="32" t="s">
        <v>16</v>
      </c>
      <c r="C184" s="30"/>
      <c r="D184" s="30"/>
      <c r="E184" s="44"/>
      <c r="F184" s="44"/>
      <c r="G184" s="44"/>
      <c r="H184" s="166">
        <f>SUM(H104+H93+H82+H71+H54+H43+H32+H162)</f>
        <v>12879</v>
      </c>
      <c r="I184" s="203">
        <f>I82</f>
        <v>195</v>
      </c>
      <c r="J184" s="237">
        <f t="shared" si="3"/>
        <v>5759</v>
      </c>
      <c r="K184" s="167">
        <f>SUM(K104+K93+K82+K71+K54+K43+K32+K162)</f>
        <v>5954</v>
      </c>
      <c r="L184" s="175">
        <f>L43+L54+L162</f>
        <v>4452</v>
      </c>
      <c r="M184" s="234">
        <f t="shared" si="2"/>
        <v>0.7477326167282499</v>
      </c>
    </row>
    <row r="185" spans="1:13" ht="25.5">
      <c r="A185" s="30"/>
      <c r="B185" s="32" t="s">
        <v>19</v>
      </c>
      <c r="C185" s="30"/>
      <c r="D185" s="30"/>
      <c r="E185" s="30"/>
      <c r="F185" s="30"/>
      <c r="G185" s="30"/>
      <c r="H185" s="168">
        <f>SUM(H129+H123+H117+H111+H105+H94+H83+H72+H55+H44+H33+H163)</f>
        <v>3135522</v>
      </c>
      <c r="I185" s="204">
        <f>I83+I111+I117+I123+I129</f>
        <v>1732570</v>
      </c>
      <c r="J185" s="237">
        <f t="shared" si="3"/>
        <v>-138380</v>
      </c>
      <c r="K185" s="169">
        <f>SUM(K129+K123+K117+K111+K105+K94+K83+K72+K55+K44+K33+K163)</f>
        <v>1594190</v>
      </c>
      <c r="L185" s="175">
        <f>L44+L55+L111+L117+L123+L163</f>
        <v>1451111.74</v>
      </c>
      <c r="M185" s="234">
        <f t="shared" si="2"/>
        <v>0.9102501834787572</v>
      </c>
    </row>
    <row r="186" spans="1:13" ht="25.5">
      <c r="A186" s="30"/>
      <c r="B186" s="32" t="s">
        <v>20</v>
      </c>
      <c r="C186" s="30"/>
      <c r="D186" s="30"/>
      <c r="E186" s="45"/>
      <c r="F186" s="45"/>
      <c r="G186" s="45"/>
      <c r="H186" s="170">
        <v>0</v>
      </c>
      <c r="I186" s="205">
        <v>0</v>
      </c>
      <c r="J186" s="206">
        <f t="shared" si="3"/>
        <v>0</v>
      </c>
      <c r="K186" s="171">
        <v>0</v>
      </c>
      <c r="L186" s="175"/>
      <c r="M186" s="234"/>
    </row>
    <row r="187" spans="2:13" ht="15.75">
      <c r="B187" s="12"/>
      <c r="E187" s="3"/>
      <c r="F187" s="3"/>
      <c r="G187" s="3"/>
      <c r="H187" s="181"/>
      <c r="I187" s="181"/>
      <c r="J187" s="181"/>
      <c r="K187" s="181"/>
      <c r="L187" s="181"/>
      <c r="M187" s="181"/>
    </row>
    <row r="188" spans="2:14" ht="12" customHeight="1">
      <c r="B188" s="12"/>
      <c r="E188" s="3"/>
      <c r="F188" s="3"/>
      <c r="G188" s="76"/>
      <c r="H188" s="182"/>
      <c r="I188" s="182"/>
      <c r="J188" s="182"/>
      <c r="K188" s="182"/>
      <c r="L188" s="181"/>
      <c r="M188" s="248" t="s">
        <v>94</v>
      </c>
      <c r="N188" s="249"/>
    </row>
    <row r="189" spans="2:14" ht="12.75" hidden="1">
      <c r="B189" s="12"/>
      <c r="E189" s="3"/>
      <c r="F189" s="3"/>
      <c r="G189" s="76"/>
      <c r="H189" s="77"/>
      <c r="I189" s="77"/>
      <c r="J189" s="77"/>
      <c r="K189" s="77"/>
      <c r="M189" s="248" t="s">
        <v>95</v>
      </c>
      <c r="N189" s="249"/>
    </row>
    <row r="190" spans="2:14" ht="12.75">
      <c r="B190" s="12"/>
      <c r="E190" s="3"/>
      <c r="F190" s="3"/>
      <c r="G190" s="76"/>
      <c r="H190" s="77"/>
      <c r="I190" s="77"/>
      <c r="J190" s="77"/>
      <c r="K190" s="77"/>
      <c r="M190" s="250"/>
      <c r="N190" s="250"/>
    </row>
    <row r="191" spans="2:14" ht="12.75">
      <c r="B191" s="12"/>
      <c r="D191" s="3"/>
      <c r="E191" s="3"/>
      <c r="F191" s="3"/>
      <c r="G191" s="3"/>
      <c r="H191" s="35"/>
      <c r="I191" s="35"/>
      <c r="J191" s="35"/>
      <c r="K191" s="35"/>
      <c r="M191" s="250" t="s">
        <v>96</v>
      </c>
      <c r="N191" s="250"/>
    </row>
    <row r="192" spans="2:11" ht="12.75">
      <c r="B192" s="12"/>
      <c r="D192" s="4"/>
      <c r="E192" s="3"/>
      <c r="F192" s="3"/>
      <c r="G192" s="3"/>
      <c r="H192" s="35"/>
      <c r="I192" s="35"/>
      <c r="J192" s="35"/>
      <c r="K192" s="35"/>
    </row>
    <row r="193" spans="2:11" ht="12.75">
      <c r="B193" s="12"/>
      <c r="D193" s="3"/>
      <c r="E193" s="3"/>
      <c r="F193" s="3"/>
      <c r="G193" s="3"/>
      <c r="H193" s="36"/>
      <c r="I193" s="36"/>
      <c r="J193" s="36"/>
      <c r="K193" s="36"/>
    </row>
    <row r="194" spans="2:7" ht="12.75">
      <c r="B194" s="12"/>
      <c r="D194" s="3"/>
      <c r="E194" s="3"/>
      <c r="F194" s="3"/>
      <c r="G194" s="3"/>
    </row>
  </sheetData>
  <sheetProtection/>
  <mergeCells count="28">
    <mergeCell ref="H1:I1"/>
    <mergeCell ref="E21:E22"/>
    <mergeCell ref="D21:D22"/>
    <mergeCell ref="H10:K10"/>
    <mergeCell ref="H11:K11"/>
    <mergeCell ref="H12:K12"/>
    <mergeCell ref="J21:J22"/>
    <mergeCell ref="H17:K17"/>
    <mergeCell ref="H18:K18"/>
    <mergeCell ref="I21:I22"/>
    <mergeCell ref="C21:C22"/>
    <mergeCell ref="B21:B22"/>
    <mergeCell ref="H9:L9"/>
    <mergeCell ref="H13:K13"/>
    <mergeCell ref="H14:K14"/>
    <mergeCell ref="H15:K15"/>
    <mergeCell ref="H16:K16"/>
    <mergeCell ref="A19:M19"/>
    <mergeCell ref="M188:N188"/>
    <mergeCell ref="M189:N189"/>
    <mergeCell ref="M190:N190"/>
    <mergeCell ref="M191:N191"/>
    <mergeCell ref="M21:M22"/>
    <mergeCell ref="A21:A22"/>
    <mergeCell ref="G21:H21"/>
    <mergeCell ref="F21:F22"/>
    <mergeCell ref="K21:K22"/>
    <mergeCell ref="L21:L22"/>
  </mergeCells>
  <printOptions horizontalCentered="1"/>
  <pageMargins left="0.7480314960629921" right="0.1968503937007874" top="0.6299212598425197" bottom="0.984251968503937" header="0.9448818897637796" footer="0.5118110236220472"/>
  <pageSetup horizontalDpi="600" verticalDpi="6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1">
      <selection activeCell="C20" sqref="C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M.Musial</dc:creator>
  <cp:keywords/>
  <dc:description/>
  <cp:lastModifiedBy>MIchał Kozakiewicz</cp:lastModifiedBy>
  <cp:lastPrinted>2012-03-29T06:59:26Z</cp:lastPrinted>
  <dcterms:created xsi:type="dcterms:W3CDTF">2008-10-15T06:29:11Z</dcterms:created>
  <dcterms:modified xsi:type="dcterms:W3CDTF">2012-04-03T11:00:38Z</dcterms:modified>
  <cp:category/>
  <cp:version/>
  <cp:contentType/>
  <cp:contentStatus/>
</cp:coreProperties>
</file>