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<sst xmlns="http://schemas.openxmlformats.org/spreadsheetml/2006/main" count="1717" uniqueCount="760">
  <si>
    <t>Dział</t>
  </si>
  <si>
    <t>Rozdział</t>
  </si>
  <si>
    <t>Treść</t>
  </si>
  <si>
    <t>010</t>
  </si>
  <si>
    <t>Rolnictwo i łowiectwo</t>
  </si>
  <si>
    <t>379 581,00</t>
  </si>
  <si>
    <t>01010</t>
  </si>
  <si>
    <t>Infrastruktura wodociągowa i sanitacyjna wsi</t>
  </si>
  <si>
    <t>362 658,00</t>
  </si>
  <si>
    <t>6050</t>
  </si>
  <si>
    <t>Wydatki inwestycyjne jednostek budżetowych</t>
  </si>
  <si>
    <t>01030</t>
  </si>
  <si>
    <t>Izby rolnicze</t>
  </si>
  <si>
    <t>2 020,00</t>
  </si>
  <si>
    <t>2850</t>
  </si>
  <si>
    <t>Wpłaty gmin na rzecz izb rolniczych w wysokości 2% uzyskanych wpływów z podatku rolnego</t>
  </si>
  <si>
    <t>1 920,00</t>
  </si>
  <si>
    <t>4580</t>
  </si>
  <si>
    <t>Pozostałe odsetki</t>
  </si>
  <si>
    <t>100,00</t>
  </si>
  <si>
    <t>01095</t>
  </si>
  <si>
    <t>Pozostała działalność</t>
  </si>
  <si>
    <t>14 903,00</t>
  </si>
  <si>
    <t>4210</t>
  </si>
  <si>
    <t>Zakup materiałów i wyposażenia</t>
  </si>
  <si>
    <t>150,00</t>
  </si>
  <si>
    <t>4300</t>
  </si>
  <si>
    <t>Zakup usług pozostałych</t>
  </si>
  <si>
    <t>0,00</t>
  </si>
  <si>
    <t>4430</t>
  </si>
  <si>
    <t>Różne opłaty i składki</t>
  </si>
  <si>
    <t>14 753,00</t>
  </si>
  <si>
    <t>600</t>
  </si>
  <si>
    <t>Transport i łączność</t>
  </si>
  <si>
    <t>3 181 963,00</t>
  </si>
  <si>
    <t>60016</t>
  </si>
  <si>
    <t>Drogi publiczne gminne</t>
  </si>
  <si>
    <t>3 058 572,00</t>
  </si>
  <si>
    <t>4170</t>
  </si>
  <si>
    <t>Wynagrodzenia bezosobowe</t>
  </si>
  <si>
    <t>4 730,00</t>
  </si>
  <si>
    <t>50 000,00</t>
  </si>
  <si>
    <t>4270</t>
  </si>
  <si>
    <t>Zakup usług remontowych</t>
  </si>
  <si>
    <t>124 500,00</t>
  </si>
  <si>
    <t>117 570,00</t>
  </si>
  <si>
    <t>2 761 772,00</t>
  </si>
  <si>
    <t>60095</t>
  </si>
  <si>
    <t>123 391,00</t>
  </si>
  <si>
    <t>1 000,00</t>
  </si>
  <si>
    <t>26 400,00</t>
  </si>
  <si>
    <t>56 455,00</t>
  </si>
  <si>
    <t>12 536,00</t>
  </si>
  <si>
    <t>6060</t>
  </si>
  <si>
    <t>Wydatki na zakupy inwestycyjne jednostek budżetowych</t>
  </si>
  <si>
    <t>27 000,00</t>
  </si>
  <si>
    <t>700</t>
  </si>
  <si>
    <t>Gospodarka mieszkaniowa</t>
  </si>
  <si>
    <t>884 327,00</t>
  </si>
  <si>
    <t>70001</t>
  </si>
  <si>
    <t>Zakłady gospodarki mieszkaniowej</t>
  </si>
  <si>
    <t>459 921,00</t>
  </si>
  <si>
    <t>2650</t>
  </si>
  <si>
    <t>Dotacja przedmiotowa z budżetu dla samorządowego zakładu budżetowego</t>
  </si>
  <si>
    <t>389 921,00</t>
  </si>
  <si>
    <t>6210</t>
  </si>
  <si>
    <t>Dotacje celowe z budżetu na finansowanie lub dofinansowanie kosztów realizacji inwestycji i zakupów inwestycyjnych samorządowych zakładów budżetowych</t>
  </si>
  <si>
    <t>70 000,00</t>
  </si>
  <si>
    <t>70005</t>
  </si>
  <si>
    <t>Gospodarka gruntami i nieruchomościami</t>
  </si>
  <si>
    <t>424 406,00</t>
  </si>
  <si>
    <t>4260</t>
  </si>
  <si>
    <t>Zakup energii</t>
  </si>
  <si>
    <t>65 000,00</t>
  </si>
  <si>
    <t>35 400,00</t>
  </si>
  <si>
    <t>4390</t>
  </si>
  <si>
    <t>Zakup usług obejmujących wykonanie ekspertyz, analiz i opinii</t>
  </si>
  <si>
    <t>75 000,00</t>
  </si>
  <si>
    <t>4400</t>
  </si>
  <si>
    <t>Opłaty za administrowanie i czynsze za budynki, lokale i pomieszczenia garażowe</t>
  </si>
  <si>
    <t>50 653,00</t>
  </si>
  <si>
    <t>14 733,00</t>
  </si>
  <si>
    <t>4480</t>
  </si>
  <si>
    <t>Podatek od nieruchomości</t>
  </si>
  <si>
    <t>47 761,00</t>
  </si>
  <si>
    <t>4570</t>
  </si>
  <si>
    <t>Odsetki od nieterminowych wpłat z tytułu pozostałych podatków i opłat</t>
  </si>
  <si>
    <t>26,00</t>
  </si>
  <si>
    <t>174,00</t>
  </si>
  <si>
    <t>4590</t>
  </si>
  <si>
    <t>Kary i odszkodowania wypłacane na rzecz osób fizycznych</t>
  </si>
  <si>
    <t>30 659,00</t>
  </si>
  <si>
    <t>105 000,00</t>
  </si>
  <si>
    <t>710</t>
  </si>
  <si>
    <t>Działalność usługowa</t>
  </si>
  <si>
    <t>110 000,00</t>
  </si>
  <si>
    <t>Strona 1 z 13</t>
  </si>
  <si>
    <t>BeSTia</t>
  </si>
  <si>
    <t>71004</t>
  </si>
  <si>
    <t>Plany zagospodarowania przestrzennego</t>
  </si>
  <si>
    <t>100 000,00</t>
  </si>
  <si>
    <t>71035</t>
  </si>
  <si>
    <t>Cmentarze</t>
  </si>
  <si>
    <t>10 000,00</t>
  </si>
  <si>
    <t>2 574,00</t>
  </si>
  <si>
    <t>7 426,00</t>
  </si>
  <si>
    <t>720</t>
  </si>
  <si>
    <t>Informatyka</t>
  </si>
  <si>
    <t>252 137,00</t>
  </si>
  <si>
    <t>72095</t>
  </si>
  <si>
    <t>6057</t>
  </si>
  <si>
    <t>203 040,00</t>
  </si>
  <si>
    <t>6059</t>
  </si>
  <si>
    <t>49 097,00</t>
  </si>
  <si>
    <t>750</t>
  </si>
  <si>
    <t>Administracja publiczna</t>
  </si>
  <si>
    <t>4 931 641,00</t>
  </si>
  <si>
    <t>75011</t>
  </si>
  <si>
    <t>Urzędy wojewódzkie</t>
  </si>
  <si>
    <t>110 135,00</t>
  </si>
  <si>
    <t>4010</t>
  </si>
  <si>
    <t>Wynagrodzenia osobowe pracowników</t>
  </si>
  <si>
    <t>94 035,00</t>
  </si>
  <si>
    <t>4110</t>
  </si>
  <si>
    <t>Składki na ubezpieczenia społeczne</t>
  </si>
  <si>
    <t>13 800,00</t>
  </si>
  <si>
    <t>4120</t>
  </si>
  <si>
    <t>Składki na Fundusz Pracy</t>
  </si>
  <si>
    <t>2 300,00</t>
  </si>
  <si>
    <t>75022</t>
  </si>
  <si>
    <t>Rady gmin (miast i miast na prawach powiatu)</t>
  </si>
  <si>
    <t>155 760,00</t>
  </si>
  <si>
    <t>3030</t>
  </si>
  <si>
    <t xml:space="preserve">Różne wydatki na rzecz osób fizycznych </t>
  </si>
  <si>
    <t>150 000,00</t>
  </si>
  <si>
    <t>4 900,00</t>
  </si>
  <si>
    <t>4410</t>
  </si>
  <si>
    <t>Podróże służbowe krajowe</t>
  </si>
  <si>
    <t>200,00</t>
  </si>
  <si>
    <t>4700</t>
  </si>
  <si>
    <t xml:space="preserve">Szkolenia pracowników niebędących członkami korpusu służby cywilnej </t>
  </si>
  <si>
    <t>660,00</t>
  </si>
  <si>
    <t>75023</t>
  </si>
  <si>
    <t>Urzędy gmin (miast i miast na prawach powiatu)</t>
  </si>
  <si>
    <t>4 482 843,00</t>
  </si>
  <si>
    <t>3020</t>
  </si>
  <si>
    <t>Wydatki osobowe niezaliczone do wynagrodzeń</t>
  </si>
  <si>
    <t>12 036,00</t>
  </si>
  <si>
    <t>2 971 632,00</t>
  </si>
  <si>
    <t>4040</t>
  </si>
  <si>
    <t>Dodatkowe wynagrodzenie roczne</t>
  </si>
  <si>
    <t>215 000,00</t>
  </si>
  <si>
    <t>434 283,00</t>
  </si>
  <si>
    <t>68 780,00</t>
  </si>
  <si>
    <t>4140</t>
  </si>
  <si>
    <t>Wpłaty na Państwowy Fundusz Rehabilitacji Osób Niepełnosprawnych</t>
  </si>
  <si>
    <t>5 064,00</t>
  </si>
  <si>
    <t>62 299,00</t>
  </si>
  <si>
    <t>116 147,00</t>
  </si>
  <si>
    <t>154 351,00</t>
  </si>
  <si>
    <t>995,00</t>
  </si>
  <si>
    <t>4280</t>
  </si>
  <si>
    <t>Zakup usług zdrowotnych</t>
  </si>
  <si>
    <t>2 000,00</t>
  </si>
  <si>
    <t>203 674,00</t>
  </si>
  <si>
    <t>4350</t>
  </si>
  <si>
    <t>Zakup usług dostępu do sieci Internet</t>
  </si>
  <si>
    <t>3 500,00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</si>
  <si>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</si>
  <si>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</si>
  <si>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</si>
  <si>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</si>
  <si>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35 000,00</t>
  </si>
  <si>
    <t>42 964,00</t>
  </si>
  <si>
    <t>4440</t>
  </si>
  <si>
    <t>Odpisy na zakładowy fundusz świadczeń socjalnych</t>
  </si>
  <si>
    <t>67 590,00</t>
  </si>
  <si>
    <t>769,00</t>
  </si>
  <si>
    <t>4600</t>
  </si>
  <si>
    <t>Kary i odszkodowania wypłacane na rzecz osób prawnych i innych jednostek organizacyjnych</t>
  </si>
  <si>
    <t>26 000,00</t>
  </si>
  <si>
    <t>4610</t>
  </si>
  <si>
    <t>Koszty postępowania sądowego i prokuratorskiego</t>
  </si>
  <si>
    <t>1 100,00</t>
  </si>
  <si>
    <t>Strona 2 z 13</t>
  </si>
  <si>
    <t>4680</t>
  </si>
  <si>
    <t>Odsetki od nieterminowych wpłat podatku od towarów i usług (VAT)</t>
  </si>
  <si>
    <t>223,00</t>
  </si>
  <si>
    <t>22 436,00</t>
  </si>
  <si>
    <t>17 000,00</t>
  </si>
  <si>
    <t>75056</t>
  </si>
  <si>
    <t>Spis powszechny i inne</t>
  </si>
  <si>
    <t>30 688,00</t>
  </si>
  <si>
    <t>13 560,00</t>
  </si>
  <si>
    <t>11 880,00</t>
  </si>
  <si>
    <t>3 848,00</t>
  </si>
  <si>
    <t>601,00</t>
  </si>
  <si>
    <t>799,00</t>
  </si>
  <si>
    <t>75075</t>
  </si>
  <si>
    <t>Promocja jednostek samorządu terytorialnego</t>
  </si>
  <si>
    <t>72 218,00</t>
  </si>
  <si>
    <t>25 000,00</t>
  </si>
  <si>
    <t>4217</t>
  </si>
  <si>
    <t>1 270,00</t>
  </si>
  <si>
    <t>4219</t>
  </si>
  <si>
    <t>544,00</t>
  </si>
  <si>
    <t>36 906,00</t>
  </si>
  <si>
    <t>4307</t>
  </si>
  <si>
    <t>5 948,00</t>
  </si>
  <si>
    <t>4309</t>
  </si>
  <si>
    <t>2 550,00</t>
  </si>
  <si>
    <t>75095</t>
  </si>
  <si>
    <t>79 997,00</t>
  </si>
  <si>
    <t>24 000,00</t>
  </si>
  <si>
    <t>5 000,00</t>
  </si>
  <si>
    <t>50 997,00</t>
  </si>
  <si>
    <t>751</t>
  </si>
  <si>
    <t>Urzędy naczelnych organów władzy państwowej, kontroli i ochrony prawa oraz sądownictwa</t>
  </si>
  <si>
    <t>39 451,00</t>
  </si>
  <si>
    <t>75101</t>
  </si>
  <si>
    <t>Urzędy naczelnych organów władzy państwowej, kontroli i ochrony prawa</t>
  </si>
  <si>
    <t>3 185,00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</si>
  <si>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</si>
  <si>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</si>
  <si>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15,00</t>
  </si>
  <si>
    <t>386,00</t>
  </si>
  <si>
    <t>63,00</t>
  </si>
  <si>
    <t>2 551,00</t>
  </si>
  <si>
    <t>170,00</t>
  </si>
  <si>
    <t>75108</t>
  </si>
  <si>
    <t>Wybory do Sejmu i Senatu</t>
  </si>
  <si>
    <t>36 266,00</t>
  </si>
  <si>
    <t>18 760,00</t>
  </si>
  <si>
    <t>1 306,00</t>
  </si>
  <si>
    <t>212,00</t>
  </si>
  <si>
    <t>8 645,00</t>
  </si>
  <si>
    <t>4 371,00</t>
  </si>
  <si>
    <t>2 792,00</t>
  </si>
  <si>
    <t>180,00</t>
  </si>
  <si>
    <t>754</t>
  </si>
  <si>
    <t>Bezpieczeństwo publiczne i ochrona przeciwpożarowa</t>
  </si>
  <si>
    <t>499 158,00</t>
  </si>
  <si>
    <t>75405</t>
  </si>
  <si>
    <t>Komendy powiatowe Policji</t>
  </si>
  <si>
    <t>3000</t>
  </si>
  <si>
    <t>Wpłaty jednostek na państwowy fundusz celowy</t>
  </si>
  <si>
    <t>75412</t>
  </si>
  <si>
    <t>Ochotnicze straże pożarne</t>
  </si>
  <si>
    <t>358 910,00</t>
  </si>
  <si>
    <t>2580</t>
  </si>
  <si>
    <t>Dotacja podmiotowa z budżetu dla jednostek niezaliczanych do sektora finansów publicznych</t>
  </si>
  <si>
    <t>56 810,00</t>
  </si>
  <si>
    <t>34 500,00</t>
  </si>
  <si>
    <t>Strona 3 z 13</t>
  </si>
  <si>
    <t>2 500,00</t>
  </si>
  <si>
    <t>45 000,00</t>
  </si>
  <si>
    <t>82 000,00</t>
  </si>
  <si>
    <t>19 830,00</t>
  </si>
  <si>
    <t>39 020,00</t>
  </si>
  <si>
    <t>32 170,00</t>
  </si>
  <si>
    <t>18 000,00</t>
  </si>
  <si>
    <t>8 000,00</t>
  </si>
  <si>
    <t>8 980,00</t>
  </si>
  <si>
    <t>75414</t>
  </si>
  <si>
    <t>Obrona cywilna</t>
  </si>
  <si>
    <t>12 000,00</t>
  </si>
  <si>
    <t>75421</t>
  </si>
  <si>
    <t>Zarządzanie kryzysowe</t>
  </si>
  <si>
    <t>93 000,00</t>
  </si>
  <si>
    <t>4810</t>
  </si>
  <si>
    <t>Rezerwy</t>
  </si>
  <si>
    <t>75495</t>
  </si>
  <si>
    <t>25 248,00</t>
  </si>
  <si>
    <t>4 000,00</t>
  </si>
  <si>
    <t>1 443,00</t>
  </si>
  <si>
    <t>19 805,00</t>
  </si>
  <si>
    <t>756</t>
  </si>
  <si>
    <t>Dochody od osób prawnych, od osób fizycznych i od innych jednostek nieposiadających osobowości prawnej oraz wydatki związane z ich poborem</t>
  </si>
  <si>
    <t>317 561,00</t>
  </si>
  <si>
    <t>75615</t>
  </si>
  <si>
    <t>Wpływy z podatku rolnego, podatku leśnego, podatku od czynności cywilnoprawnych, podatków i opłat lokalnych od osób prawnych i innych jednostek organizacyjnych</t>
  </si>
  <si>
    <t>178 061,00</t>
  </si>
  <si>
    <t>75647</t>
  </si>
  <si>
    <t>Pobór podatków, opłat i niepodatkowych należności budżetowych</t>
  </si>
  <si>
    <t>139 500,00</t>
  </si>
  <si>
    <t>4100</t>
  </si>
  <si>
    <t>Wynagrodzenia agencyjno-prowizyjne</t>
  </si>
  <si>
    <t>120 000,00</t>
  </si>
  <si>
    <t>1 500,00</t>
  </si>
  <si>
    <t>757</t>
  </si>
  <si>
    <t>Obsługa długu publicznego</t>
  </si>
  <si>
    <t>931 745,00</t>
  </si>
  <si>
    <t>75702</t>
  </si>
  <si>
    <t>Obsługa papierów wartościowych, kredytów i pożyczek jednostek samorządu terytorialnego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</si>
  <si>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</si>
  <si>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</si>
  <si>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</si>
  <si>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</si>
  <si>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886 745,00</t>
  </si>
  <si>
    <t>758</t>
  </si>
  <si>
    <t>Różne rozliczenia</t>
  </si>
  <si>
    <t>2 174 734,00</t>
  </si>
  <si>
    <t>75818</t>
  </si>
  <si>
    <t>Rezerwy ogólne i celowe</t>
  </si>
  <si>
    <t>12 674,00</t>
  </si>
  <si>
    <t>75861</t>
  </si>
  <si>
    <t>Regionalne Programy Operacyjne 2007 - 2013</t>
  </si>
  <si>
    <t>2 162 060,00</t>
  </si>
  <si>
    <t>740 690,00</t>
  </si>
  <si>
    <t>1 421 370,00</t>
  </si>
  <si>
    <t>801</t>
  </si>
  <si>
    <t>Oświata i wychowanie</t>
  </si>
  <si>
    <t>15 501 075,00</t>
  </si>
  <si>
    <t>80101</t>
  </si>
  <si>
    <t>Szkoły podstawowe</t>
  </si>
  <si>
    <t>7 664 786,00</t>
  </si>
  <si>
    <t>2540</t>
  </si>
  <si>
    <t>Dotacja podmiotowa z budżetu dla niepublicznej jednostki systemu oświaty</t>
  </si>
  <si>
    <t>195 220,00</t>
  </si>
  <si>
    <t>182 262,00</t>
  </si>
  <si>
    <t>Strona 4 z 13</t>
  </si>
  <si>
    <t>4 675 724,00</t>
  </si>
  <si>
    <t>330 472,00</t>
  </si>
  <si>
    <t>791 579,00</t>
  </si>
  <si>
    <t>126 693,00</t>
  </si>
  <si>
    <t>9 500,00</t>
  </si>
  <si>
    <t>328 800,00</t>
  </si>
  <si>
    <t>4240</t>
  </si>
  <si>
    <t>Zakup pomocy naukowych, dydaktycznych i książek</t>
  </si>
  <si>
    <t>284 000,00</t>
  </si>
  <si>
    <t>308 400,00</t>
  </si>
  <si>
    <t>10 950,00</t>
  </si>
  <si>
    <t>109 670,00</t>
  </si>
  <si>
    <t>5 550,00</t>
  </si>
  <si>
    <t>12 450,00</t>
  </si>
  <si>
    <t>3 300,00</t>
  </si>
  <si>
    <t>7 000,00</t>
  </si>
  <si>
    <t>263 216,00</t>
  </si>
  <si>
    <t>80103</t>
  </si>
  <si>
    <t>Oddziały przedszkolne w szkołach podstawowych</t>
  </si>
  <si>
    <t>429 265,00</t>
  </si>
  <si>
    <t>25 500,00</t>
  </si>
  <si>
    <t>13 402,00</t>
  </si>
  <si>
    <t>289 880,00</t>
  </si>
  <si>
    <t>18 005,00</t>
  </si>
  <si>
    <t>49 342,00</t>
  </si>
  <si>
    <t>8 083,00</t>
  </si>
  <si>
    <t>5 500,00</t>
  </si>
  <si>
    <t>300,00</t>
  </si>
  <si>
    <t>18 103,00</t>
  </si>
  <si>
    <t>80104</t>
  </si>
  <si>
    <t xml:space="preserve">Przedszkola </t>
  </si>
  <si>
    <t>1 580 436,00</t>
  </si>
  <si>
    <t>6 160,00</t>
  </si>
  <si>
    <t>791 855,00</t>
  </si>
  <si>
    <t>54 800,00</t>
  </si>
  <si>
    <t>123 020,00</t>
  </si>
  <si>
    <t>20 823,00</t>
  </si>
  <si>
    <t>34 800,00</t>
  </si>
  <si>
    <t>4220</t>
  </si>
  <si>
    <t>Zakup środków żywności</t>
  </si>
  <si>
    <t>140 500,00</t>
  </si>
  <si>
    <t>4 500,00</t>
  </si>
  <si>
    <t>94 000,00</t>
  </si>
  <si>
    <t>224 300,00</t>
  </si>
  <si>
    <t>2 900,00</t>
  </si>
  <si>
    <t>16 100,00</t>
  </si>
  <si>
    <t>1 800,00</t>
  </si>
  <si>
    <t>Strona 5 z 13</t>
  </si>
  <si>
    <t>500,00</t>
  </si>
  <si>
    <t>600,00</t>
  </si>
  <si>
    <t>48 278,00</t>
  </si>
  <si>
    <t>13 000,00</t>
  </si>
  <si>
    <t>80106</t>
  </si>
  <si>
    <t>Inne formy wychowania przedszkolnego</t>
  </si>
  <si>
    <t>118 784,00</t>
  </si>
  <si>
    <t>65 864,00</t>
  </si>
  <si>
    <t>37 578,00</t>
  </si>
  <si>
    <t>6 013,00</t>
  </si>
  <si>
    <t>970,00</t>
  </si>
  <si>
    <t>2 060,00</t>
  </si>
  <si>
    <t>140,00</t>
  </si>
  <si>
    <t>3 059,00</t>
  </si>
  <si>
    <t>80110</t>
  </si>
  <si>
    <t>Gimnazja</t>
  </si>
  <si>
    <t>3 910 455,00</t>
  </si>
  <si>
    <t>56 555,00</t>
  </si>
  <si>
    <t>2 670 938,00</t>
  </si>
  <si>
    <t>192 310,00</t>
  </si>
  <si>
    <t>454 867,00</t>
  </si>
  <si>
    <t>71 759,00</t>
  </si>
  <si>
    <t>6 000,00</t>
  </si>
  <si>
    <t>26 100,00</t>
  </si>
  <si>
    <t>3 000,00</t>
  </si>
  <si>
    <t>195 800,00</t>
  </si>
  <si>
    <t>13 200,00</t>
  </si>
  <si>
    <t>61 000,00</t>
  </si>
  <si>
    <t>3 570,00</t>
  </si>
  <si>
    <t>4 130,00</t>
  </si>
  <si>
    <t>1 400,00</t>
  </si>
  <si>
    <t>4 800,00</t>
  </si>
  <si>
    <t>141 526,00</t>
  </si>
  <si>
    <t>80113</t>
  </si>
  <si>
    <t>Dowożenie uczniów do szkół</t>
  </si>
  <si>
    <t>688 191,00</t>
  </si>
  <si>
    <t>2320</t>
  </si>
  <si>
    <t>Dotacje celowe przekazane dla powiatu na zadania bieżące realizowane na podstawie porozumień (umów) między jednostkami samorządu terytorialnego</t>
  </si>
  <si>
    <t>9 780,00</t>
  </si>
  <si>
    <t>950,00</t>
  </si>
  <si>
    <t>69 788,00</t>
  </si>
  <si>
    <t>5 450,00</t>
  </si>
  <si>
    <t>11 189,00</t>
  </si>
  <si>
    <t>1 844,00</t>
  </si>
  <si>
    <t>143 200,00</t>
  </si>
  <si>
    <t>Strona 6 z 13</t>
  </si>
  <si>
    <t>434 640,00</t>
  </si>
  <si>
    <t>3 400,00</t>
  </si>
  <si>
    <t>2 190,00</t>
  </si>
  <si>
    <t>80114</t>
  </si>
  <si>
    <t>Zespoły obsługi ekonomiczno-administracyjnej szkół</t>
  </si>
  <si>
    <t>386 500,00</t>
  </si>
  <si>
    <t>1 200,00</t>
  </si>
  <si>
    <t>259 800,00</t>
  </si>
  <si>
    <t>21 950,00</t>
  </si>
  <si>
    <t>42 450,00</t>
  </si>
  <si>
    <t>6 850,00</t>
  </si>
  <si>
    <t>22 000,00</t>
  </si>
  <si>
    <t>6 200,00</t>
  </si>
  <si>
    <t>2 200,00</t>
  </si>
  <si>
    <t>6 050,00</t>
  </si>
  <si>
    <t>80146</t>
  </si>
  <si>
    <t>Dokształcanie i doskonalenie nauczycieli</t>
  </si>
  <si>
    <t>72 813,00</t>
  </si>
  <si>
    <t>49 010,00</t>
  </si>
  <si>
    <t>20 203,00</t>
  </si>
  <si>
    <t>80148</t>
  </si>
  <si>
    <t>Stołówki szkolne i przedszkolne</t>
  </si>
  <si>
    <t>518 217,00</t>
  </si>
  <si>
    <t>5 750,00</t>
  </si>
  <si>
    <t>271 416,00</t>
  </si>
  <si>
    <t>6 762,00</t>
  </si>
  <si>
    <t>7 100,00</t>
  </si>
  <si>
    <t>164 300,00</t>
  </si>
  <si>
    <t>400,00</t>
  </si>
  <si>
    <t>14 375,00</t>
  </si>
  <si>
    <t>80195</t>
  </si>
  <si>
    <t>131 628,00</t>
  </si>
  <si>
    <t>328,00</t>
  </si>
  <si>
    <t>131 300,00</t>
  </si>
  <si>
    <t>851</t>
  </si>
  <si>
    <t>Ochrona zdrowia</t>
  </si>
  <si>
    <t>404 921,00</t>
  </si>
  <si>
    <t>85121</t>
  </si>
  <si>
    <t>Lecznictwo ambulatoryjne</t>
  </si>
  <si>
    <t>Strona 7 z 13</t>
  </si>
  <si>
    <t>6220</t>
  </si>
  <si>
    <t>Dotacje celowe z budżetu na finansowanie lub dofinansowanie kosztów realizacji inwestycji i zakupów inwestycyjnych innych jednostek sektora finansów publicznych</t>
  </si>
  <si>
    <t>85149</t>
  </si>
  <si>
    <t>Programy polityki zdrowotnej</t>
  </si>
  <si>
    <t>14 000,00</t>
  </si>
  <si>
    <t>85153</t>
  </si>
  <si>
    <t>Zwalczanie narkomanii</t>
  </si>
  <si>
    <t>50,00</t>
  </si>
  <si>
    <t>5 250,00</t>
  </si>
  <si>
    <t>85154</t>
  </si>
  <si>
    <t>Przeciwdziałanie alkoholizmowi</t>
  </si>
  <si>
    <t>287 921,00</t>
  </si>
  <si>
    <t>2820</t>
  </si>
  <si>
    <t>Dotacja celowa z budżetu na finansowanie lub dofinansowanie zadań zleconych do realizacji stowarzyszeniom</t>
  </si>
  <si>
    <t>35 340,00</t>
  </si>
  <si>
    <t>38 000,00</t>
  </si>
  <si>
    <t>89 781,00</t>
  </si>
  <si>
    <t>4 200,00</t>
  </si>
  <si>
    <t>800,00</t>
  </si>
  <si>
    <t>852</t>
  </si>
  <si>
    <t>Pomoc społeczna</t>
  </si>
  <si>
    <t>13 372 745,00</t>
  </si>
  <si>
    <t>85202</t>
  </si>
  <si>
    <t>Domy pomocy społecznej</t>
  </si>
  <si>
    <t>319 200,00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</si>
  <si>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</si>
  <si>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</si>
  <si>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</si>
  <si>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</si>
  <si>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8 040 083,00</t>
  </si>
  <si>
    <t>3110</t>
  </si>
  <si>
    <t>Świadczenia społeczne</t>
  </si>
  <si>
    <t>7 345 739,00</t>
  </si>
  <si>
    <t>153 177,00</t>
  </si>
  <si>
    <t>7 391,00</t>
  </si>
  <si>
    <t>445 889,00</t>
  </si>
  <si>
    <t>3 988,00</t>
  </si>
  <si>
    <t>18 709,00</t>
  </si>
  <si>
    <t>8 640,00</t>
  </si>
  <si>
    <t>35 900,00</t>
  </si>
  <si>
    <t>Strona 8 z 13</t>
  </si>
  <si>
    <t>5 350,00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</si>
  <si>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</si>
  <si>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</si>
  <si>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142 430,00</t>
  </si>
  <si>
    <t>4130</t>
  </si>
  <si>
    <t>Składki na ubezpieczenie zdrowotne</t>
  </si>
  <si>
    <t>85214</t>
  </si>
  <si>
    <t>Zasiłki i pomoc w naturze oraz składki na ubezpieczenia emerytalne i rentowe</t>
  </si>
  <si>
    <t>413 049,00</t>
  </si>
  <si>
    <t>403 049,00</t>
  </si>
  <si>
    <t>85215</t>
  </si>
  <si>
    <t>Dodatki mieszkaniowe</t>
  </si>
  <si>
    <t>319 098,00</t>
  </si>
  <si>
    <t>85216</t>
  </si>
  <si>
    <t>Zasiłki stałe</t>
  </si>
  <si>
    <t>821 522,00</t>
  </si>
  <si>
    <t>85219</t>
  </si>
  <si>
    <t>Ośrodki pomocy społecznej</t>
  </si>
  <si>
    <t>1 049 267,00</t>
  </si>
  <si>
    <t>729 494,00</t>
  </si>
  <si>
    <t>50 620,00</t>
  </si>
  <si>
    <t>112 167,00</t>
  </si>
  <si>
    <t>17 973,00</t>
  </si>
  <si>
    <t>35 073,00</t>
  </si>
  <si>
    <t>22 200,00</t>
  </si>
  <si>
    <t>41 280,00</t>
  </si>
  <si>
    <t>19 260,00</t>
  </si>
  <si>
    <t>85220</t>
  </si>
  <si>
    <t>Jednostki specjalistycznego poradnictwa, mieszkania chronione i ośrodki interwencji kryzysowej</t>
  </si>
  <si>
    <t>30 110,00</t>
  </si>
  <si>
    <t>3 240,00</t>
  </si>
  <si>
    <t>440,00</t>
  </si>
  <si>
    <t>2 160,00</t>
  </si>
  <si>
    <t>1 070,00</t>
  </si>
  <si>
    <t>85228</t>
  </si>
  <si>
    <t>Usługi opiekuńcze i specjalistyczne usługi opiekuńcze</t>
  </si>
  <si>
    <t>1 437 086,00</t>
  </si>
  <si>
    <t>1 056 174,00</t>
  </si>
  <si>
    <t>73 442,00</t>
  </si>
  <si>
    <t>Strona 9 z 13</t>
  </si>
  <si>
    <t>175 092,00</t>
  </si>
  <si>
    <t>32 770,00</t>
  </si>
  <si>
    <t>14 258,00</t>
  </si>
  <si>
    <t>7 500,00</t>
  </si>
  <si>
    <t>58 850,00</t>
  </si>
  <si>
    <t>85295</t>
  </si>
  <si>
    <t>800 900,00</t>
  </si>
  <si>
    <t>787 700,00</t>
  </si>
  <si>
    <t>853</t>
  </si>
  <si>
    <t>Pozostałe zadania w zakresie polityki społecznej</t>
  </si>
  <si>
    <t>1 596 144,00</t>
  </si>
  <si>
    <t>85395</t>
  </si>
  <si>
    <t>2917</t>
  </si>
  <si>
    <t>3 980,00</t>
  </si>
  <si>
    <t>2919</t>
  </si>
  <si>
    <t>211,00</t>
  </si>
  <si>
    <t>3119</t>
  </si>
  <si>
    <t>31 768,00</t>
  </si>
  <si>
    <t>4017</t>
  </si>
  <si>
    <t>153 250,00</t>
  </si>
  <si>
    <t>4019</t>
  </si>
  <si>
    <t>13 944,00</t>
  </si>
  <si>
    <t>3 209,00</t>
  </si>
  <si>
    <t>4117</t>
  </si>
  <si>
    <t>68 324,00</t>
  </si>
  <si>
    <t>4119</t>
  </si>
  <si>
    <t>9 530,00</t>
  </si>
  <si>
    <t>522,00</t>
  </si>
  <si>
    <t>4127</t>
  </si>
  <si>
    <t>11 256,00</t>
  </si>
  <si>
    <t>4129</t>
  </si>
  <si>
    <t>1 590,00</t>
  </si>
  <si>
    <t>21 250,00</t>
  </si>
  <si>
    <t>4177</t>
  </si>
  <si>
    <t>459 168,00</t>
  </si>
  <si>
    <t>4179</t>
  </si>
  <si>
    <t>72 351,00</t>
  </si>
  <si>
    <t>117 259,00</t>
  </si>
  <si>
    <t>19 487,00</t>
  </si>
  <si>
    <t>4227</t>
  </si>
  <si>
    <t>49 035,00</t>
  </si>
  <si>
    <t>4229</t>
  </si>
  <si>
    <t>8 653,00</t>
  </si>
  <si>
    <t>4247</t>
  </si>
  <si>
    <t>157 043,00</t>
  </si>
  <si>
    <t>4249</t>
  </si>
  <si>
    <t>27 714,00</t>
  </si>
  <si>
    <t>282 190,00</t>
  </si>
  <si>
    <t>36 464,00</t>
  </si>
  <si>
    <t>4357</t>
  </si>
  <si>
    <t>438,00</t>
  </si>
  <si>
    <t>4359</t>
  </si>
  <si>
    <t>62,00</t>
  </si>
  <si>
    <t>4367</t>
  </si>
  <si>
    <t>4369</t>
  </si>
  <si>
    <t>4377</t>
  </si>
  <si>
    <t>1 140,00</t>
  </si>
  <si>
    <t>Strona 10 z 13</t>
  </si>
  <si>
    <t>4379</t>
  </si>
  <si>
    <t>60,00</t>
  </si>
  <si>
    <t>4417</t>
  </si>
  <si>
    <t>4419</t>
  </si>
  <si>
    <t>4447</t>
  </si>
  <si>
    <t>778,00</t>
  </si>
  <si>
    <t>4449</t>
  </si>
  <si>
    <t>137,00</t>
  </si>
  <si>
    <t>4567</t>
  </si>
  <si>
    <t>Odsetki od dotacji oraz płatności: wykorzystanych niezgodnie z przeznaczeniem lub wykorzystanych z naruszeniem procedur, o których mowa w art. 184 ustawy, pobranych nienależnie lub  w nadmiernej wysokości</t>
  </si>
  <si>
    <t>508,00</t>
  </si>
  <si>
    <t>4569</t>
  </si>
  <si>
    <t>27,00</t>
  </si>
  <si>
    <t>6067</t>
  </si>
  <si>
    <t>33 737,00</t>
  </si>
  <si>
    <t>6069</t>
  </si>
  <si>
    <t>5 954,00</t>
  </si>
  <si>
    <t>6667</t>
  </si>
  <si>
    <t>Zwroty dotacji oraz płatności, w tym wykorzystanych niezgodnie z przeznaczeniem lub wykorzystanych z naruszeniem procedur, o których mowa w art. 184 ustawy, pobranych nienaleznie lub w nadmiernej wysokości, dotyczące wydatków majątkowych.</t>
  </si>
  <si>
    <t>1 105,00</t>
  </si>
  <si>
    <t>854</t>
  </si>
  <si>
    <t>Edukacyjna opieka wychowawcza</t>
  </si>
  <si>
    <t>726 338,00</t>
  </si>
  <si>
    <t>85401</t>
  </si>
  <si>
    <t>Świetlice szkolne</t>
  </si>
  <si>
    <t>497 440,00</t>
  </si>
  <si>
    <t>10 225,00</t>
  </si>
  <si>
    <t>335 667,00</t>
  </si>
  <si>
    <t>46 715,00</t>
  </si>
  <si>
    <t>59 905,00</t>
  </si>
  <si>
    <t>9 665,00</t>
  </si>
  <si>
    <t>7 200,00</t>
  </si>
  <si>
    <t>2 800,00</t>
  </si>
  <si>
    <t>1 150,00</t>
  </si>
  <si>
    <t>2 250,00</t>
  </si>
  <si>
    <t>20 863,00</t>
  </si>
  <si>
    <t>85415</t>
  </si>
  <si>
    <t>Pomoc materialna dla uczniów</t>
  </si>
  <si>
    <t>215 925,00</t>
  </si>
  <si>
    <t>3240</t>
  </si>
  <si>
    <t>Stypendia dla uczniów</t>
  </si>
  <si>
    <t>193 328,00</t>
  </si>
  <si>
    <t>3260</t>
  </si>
  <si>
    <t>Inne formy pomocy dla uczniów</t>
  </si>
  <si>
    <t>22 597,00</t>
  </si>
  <si>
    <t>85446</t>
  </si>
  <si>
    <t>2 973,00</t>
  </si>
  <si>
    <t>2 230,00</t>
  </si>
  <si>
    <t>743,00</t>
  </si>
  <si>
    <t>85495</t>
  </si>
  <si>
    <t>900</t>
  </si>
  <si>
    <t>Gospodarka komunalna i ochrona środowiska</t>
  </si>
  <si>
    <t>3 275 906,00</t>
  </si>
  <si>
    <t>90001</t>
  </si>
  <si>
    <t>Gospodarka ściekowa i ochrona wód</t>
  </si>
  <si>
    <t>1 514 985,00</t>
  </si>
  <si>
    <t>85 247,00</t>
  </si>
  <si>
    <t>616 723,00</t>
  </si>
  <si>
    <t>810 015,00</t>
  </si>
  <si>
    <t>90002</t>
  </si>
  <si>
    <t>Gospodarka odpadami</t>
  </si>
  <si>
    <t>90 000,00</t>
  </si>
  <si>
    <t>90003</t>
  </si>
  <si>
    <t>Oczyszczanie miast i wsi</t>
  </si>
  <si>
    <t>Strona 11 z 13</t>
  </si>
  <si>
    <t>2900</t>
  </si>
  <si>
    <t>Wpłaty gmin i powiatów na rzecz innych jednostek samorządu terytorialnego oraz związków gmin lub związków powiatów na dofinansowanie zadań bieżących</t>
  </si>
  <si>
    <t>90015</t>
  </si>
  <si>
    <t>Oświetlenie ulic, placów i dróg</t>
  </si>
  <si>
    <t>950 291,00</t>
  </si>
  <si>
    <t>630 000,00</t>
  </si>
  <si>
    <t>80 000,00</t>
  </si>
  <si>
    <t>240 291,00</t>
  </si>
  <si>
    <t>90019</t>
  </si>
  <si>
    <t>Wpływy i wydatki związane z gromadzeniem środków z opłat i kar za korzystanie ze środowiska</t>
  </si>
  <si>
    <t>48 000,00</t>
  </si>
  <si>
    <t>34 000,00</t>
  </si>
  <si>
    <t>90095</t>
  </si>
  <si>
    <t>646 230,00</t>
  </si>
  <si>
    <t>57 958,00</t>
  </si>
  <si>
    <t>4 100,00</t>
  </si>
  <si>
    <t>2 694,00</t>
  </si>
  <si>
    <t>448,00</t>
  </si>
  <si>
    <t>64 650,00</t>
  </si>
  <si>
    <t>29 767,00</t>
  </si>
  <si>
    <t>29 000,00</t>
  </si>
  <si>
    <t>177 325,00</t>
  </si>
  <si>
    <t>57 000,00</t>
  </si>
  <si>
    <t>4 558,00</t>
  </si>
  <si>
    <t>180 466,00</t>
  </si>
  <si>
    <t>38 014,00</t>
  </si>
  <si>
    <t>921</t>
  </si>
  <si>
    <t>Kultura i ochrona dziedzictwa narodowego</t>
  </si>
  <si>
    <t>1 265 644,00</t>
  </si>
  <si>
    <t>92109</t>
  </si>
  <si>
    <t>Domy i ośrodki kultury, świetlice i kluby</t>
  </si>
  <si>
    <t>891 395,00</t>
  </si>
  <si>
    <t>2480</t>
  </si>
  <si>
    <t>Dotacja podmiotowa z budżetu dla samorządowej instytucji kultury</t>
  </si>
  <si>
    <t>671 200,00</t>
  </si>
  <si>
    <t>2800</t>
  </si>
  <si>
    <t>Dotacja celowa z budżetu dla pozostałych jednostek zaliczanych do sektora finansów publicznych</t>
  </si>
  <si>
    <t>175 039,00</t>
  </si>
  <si>
    <t>11 423,00</t>
  </si>
  <si>
    <t>13 129,00</t>
  </si>
  <si>
    <t>6 500,00</t>
  </si>
  <si>
    <t>13 004,00</t>
  </si>
  <si>
    <t>92116</t>
  </si>
  <si>
    <t>Biblioteki</t>
  </si>
  <si>
    <t>247 800,00</t>
  </si>
  <si>
    <t>92120</t>
  </si>
  <si>
    <t>Ochrona zabytków i opieka nad zabytkami</t>
  </si>
  <si>
    <t>40 000,00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</si>
  <si>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</si>
  <si>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</si>
  <si>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</si>
  <si>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86 449,00</t>
  </si>
  <si>
    <t>17 579,00</t>
  </si>
  <si>
    <t>Strona 12 z 13</t>
  </si>
  <si>
    <t>22 333,00</t>
  </si>
  <si>
    <t>5 700,00</t>
  </si>
  <si>
    <t>12 558,00</t>
  </si>
  <si>
    <t>28 279,00</t>
  </si>
  <si>
    <t>926</t>
  </si>
  <si>
    <t>Kultura fizyczna</t>
  </si>
  <si>
    <t>456 664,00</t>
  </si>
  <si>
    <t>92604</t>
  </si>
  <si>
    <t>Instytucje kultury fizycznej</t>
  </si>
  <si>
    <t>137 389,00</t>
  </si>
  <si>
    <t>92605</t>
  </si>
  <si>
    <t>Zadania w zakresie kultury fizycznej</t>
  </si>
  <si>
    <t>150 614,00</t>
  </si>
  <si>
    <t>3040</t>
  </si>
  <si>
    <t>Nagrody o charakterze szczególnym niezaliczone do wynagrodzeń</t>
  </si>
  <si>
    <t>3250</t>
  </si>
  <si>
    <t>Stypendia różne</t>
  </si>
  <si>
    <t>1 514,00</t>
  </si>
  <si>
    <t>92695</t>
  </si>
  <si>
    <t>168 661,00</t>
  </si>
  <si>
    <t>15 992,00</t>
  </si>
  <si>
    <t>19 869,00</t>
  </si>
  <si>
    <t>132 800,00</t>
  </si>
  <si>
    <t>Razem:</t>
  </si>
  <si>
    <t>50 301 735,00</t>
  </si>
  <si>
    <t>Strona 13 z 13</t>
  </si>
  <si>
    <t>Załącznik Nr 2 - Ogólne zestawienie wykonanych wydatków na dzień 31 grudnia 2011r.</t>
  </si>
  <si>
    <t>§</t>
  </si>
  <si>
    <t>Planowane wydatki zgodnie z Uchwałą Nr V/34/2011 z dnia 28-02-2011r.</t>
  </si>
  <si>
    <t>Zwiększenia / zmniejszenia planu</t>
  </si>
  <si>
    <t>Planowane wydatki na dzień 31 - 12 -2011r.</t>
  </si>
  <si>
    <t>Wykonane wydatki za 2011r.</t>
  </si>
  <si>
    <t xml:space="preserve">      % wykonania</t>
  </si>
  <si>
    <t>339166,65</t>
  </si>
  <si>
    <t>1792,81</t>
  </si>
  <si>
    <t>36,03</t>
  </si>
  <si>
    <t>62,48</t>
  </si>
  <si>
    <t>1254276,34</t>
  </si>
  <si>
    <t>7390,89</t>
  </si>
  <si>
    <t>439654,07</t>
  </si>
  <si>
    <t>2830,18</t>
  </si>
  <si>
    <t>15755,89</t>
  </si>
  <si>
    <t>5255,53</t>
  </si>
  <si>
    <t>2370,65</t>
  </si>
  <si>
    <t>56831,95</t>
  </si>
  <si>
    <t>BURMISTRZ</t>
  </si>
  <si>
    <t>/-/ mgr Dorota Łukomska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</si>
</sst>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3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0" xfId="0" applyNumberFormat="1" applyFont="1" applyFill="1" applyBorder="1" applyAlignment="1" applyProtection="1">
      <alignment horizontal="left" vertical="top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3" xfId="0" applyNumberFormat="1" applyFont="1" applyFill="1" applyBorder="1" applyAlignment="1" applyProtection="1">
      <alignment horizontal="left" wrapText="1"/>
      <protection locked="0"/>
    </xf>
    <xf numFmtId="2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0" xfId="0" applyNumberFormat="1" applyFont="1" applyFill="1" applyBorder="1" applyAlignment="1" applyProtection="1">
      <alignment vertical="center" wrapText="1"/>
      <protection locked="0"/>
    </xf>
    <xf numFmtId="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left" vertical="center" wrapText="1"/>
      <protection locked="0"/>
    </xf>
    <xf numFmtId="2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21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7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8" borderId="12" xfId="0" applyNumberFormat="1" applyFont="1" applyFill="1" applyBorder="1" applyAlignment="1" applyProtection="1">
      <alignment horizontal="right" vertical="center" wrapText="1"/>
      <protection locked="0"/>
    </xf>
    <xf numFmtId="2" fontId="8" fillId="38" borderId="22" xfId="0" applyNumberFormat="1" applyFont="1" applyFill="1" applyBorder="1" applyAlignment="1" applyProtection="1">
      <alignment vertical="center" wrapText="1"/>
      <protection locked="0"/>
    </xf>
    <xf numFmtId="2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2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10" fontId="1" fillId="0" borderId="13" xfId="0" applyNumberFormat="1" applyFont="1" applyFill="1" applyBorder="1" applyAlignment="1" applyProtection="1">
      <alignment horizontal="center"/>
      <protection locked="0"/>
    </xf>
    <xf numFmtId="10" fontId="4" fillId="39" borderId="13" xfId="0" applyNumberFormat="1" applyFont="1" applyFill="1" applyBorder="1" applyAlignment="1" applyProtection="1">
      <alignment horizontal="center"/>
      <protection locked="0"/>
    </xf>
    <xf numFmtId="10" fontId="1" fillId="40" borderId="13" xfId="0" applyNumberFormat="1" applyFont="1" applyFill="1" applyBorder="1" applyAlignment="1" applyProtection="1">
      <alignment horizontal="center"/>
      <protection locked="0"/>
    </xf>
    <xf numFmtId="10" fontId="1" fillId="0" borderId="19" xfId="0" applyNumberFormat="1" applyFont="1" applyFill="1" applyBorder="1" applyAlignment="1" applyProtection="1">
      <alignment horizontal="center"/>
      <protection locked="0"/>
    </xf>
    <xf numFmtId="10" fontId="1" fillId="40" borderId="19" xfId="0" applyNumberFormat="1" applyFont="1" applyFill="1" applyBorder="1" applyAlignment="1" applyProtection="1">
      <alignment horizontal="center"/>
      <protection locked="0"/>
    </xf>
    <xf numFmtId="10" fontId="4" fillId="39" borderId="19" xfId="0" applyNumberFormat="1" applyFont="1" applyFill="1" applyBorder="1" applyAlignment="1" applyProtection="1">
      <alignment horizontal="center"/>
      <protection locked="0"/>
    </xf>
    <xf numFmtId="49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3" xfId="0" applyNumberFormat="1" applyFont="1" applyFill="1" applyBorder="1" applyAlignment="1" applyProtection="1">
      <alignment horizontal="left"/>
      <protection locked="0"/>
    </xf>
    <xf numFmtId="10" fontId="1" fillId="0" borderId="13" xfId="0" applyNumberFormat="1" applyFont="1" applyFill="1" applyBorder="1" applyAlignment="1" applyProtection="1">
      <alignment horizontal="right"/>
      <protection locked="0"/>
    </xf>
    <xf numFmtId="10" fontId="1" fillId="40" borderId="13" xfId="0" applyNumberFormat="1" applyFont="1" applyFill="1" applyBorder="1" applyAlignment="1" applyProtection="1">
      <alignment horizontal="right"/>
      <protection locked="0"/>
    </xf>
    <xf numFmtId="10" fontId="4" fillId="39" borderId="13" xfId="0" applyNumberFormat="1" applyFont="1" applyFill="1" applyBorder="1" applyAlignment="1" applyProtection="1">
      <alignment horizontal="right"/>
      <protection locked="0"/>
    </xf>
    <xf numFmtId="2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2" fontId="7" fillId="41" borderId="24" xfId="0" applyNumberFormat="1" applyFont="1" applyFill="1" applyBorder="1" applyAlignment="1" applyProtection="1">
      <alignment horizontal="right" vertical="center" wrapText="1"/>
      <protection locked="0"/>
    </xf>
    <xf numFmtId="10" fontId="4" fillId="42" borderId="13" xfId="0" applyNumberFormat="1" applyFont="1" applyFill="1" applyBorder="1" applyAlignment="1" applyProtection="1">
      <alignment horizontal="center" vertical="center"/>
      <protection locked="0"/>
    </xf>
    <xf numFmtId="10" fontId="1" fillId="39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42" borderId="0" xfId="0" applyNumberFormat="1" applyFont="1" applyFill="1" applyBorder="1" applyAlignment="1" applyProtection="1">
      <alignment horizontal="center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1" fillId="34" borderId="0" xfId="0" applyNumberFormat="1" applyFont="1" applyFill="1" applyBorder="1" applyAlignment="1" applyProtection="1">
      <alignment horizontal="left" vertical="top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3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5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7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7"/>
  <sheetViews>
    <sheetView showGridLines="0" tabSelected="1" zoomScalePageLayoutView="0" workbookViewId="0" topLeftCell="A595">
      <selection activeCell="R604" sqref="R604"/>
    </sheetView>
  </sheetViews>
  <sheetFormatPr defaultColWidth="9.33203125" defaultRowHeight="12.75"/>
  <cols>
    <col min="1" max="1" width="2.5" style="0" customWidth="1"/>
    <col min="2" max="2" width="7.33203125" style="0" customWidth="1"/>
    <col min="3" max="3" width="9.83203125" style="0" customWidth="1"/>
    <col min="4" max="4" width="1.171875" style="0" customWidth="1"/>
    <col min="5" max="5" width="8.66015625" style="0" customWidth="1"/>
    <col min="6" max="6" width="41" style="0" customWidth="1"/>
    <col min="7" max="7" width="18.33203125" style="0" customWidth="1"/>
    <col min="8" max="8" width="17" style="0" customWidth="1"/>
    <col min="9" max="9" width="41" style="0" hidden="1" customWidth="1"/>
    <col min="10" max="10" width="8.83203125" style="0" customWidth="1"/>
    <col min="11" max="11" width="9.66015625" style="0" customWidth="1"/>
    <col min="12" max="12" width="1.171875" style="0" hidden="1" customWidth="1"/>
    <col min="13" max="13" width="17.16015625" style="0" customWidth="1"/>
    <col min="14" max="14" width="13.16015625" style="0" customWidth="1"/>
  </cols>
  <sheetData>
    <row r="1" spans="1:12" s="10" customFormat="1" ht="46.5" customHeight="1">
      <c r="A1" s="100" t="s">
        <v>739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2:13" ht="34.5" customHeight="1"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2"/>
      <c r="M2" s="14"/>
    </row>
    <row r="3" spans="2:14" ht="67.5" customHeight="1">
      <c r="B3" s="18" t="s">
        <v>0</v>
      </c>
      <c r="C3" s="103" t="s">
        <v>1</v>
      </c>
      <c r="D3" s="103"/>
      <c r="E3" s="20" t="s">
        <v>740</v>
      </c>
      <c r="F3" s="18" t="s">
        <v>2</v>
      </c>
      <c r="G3" s="18" t="s">
        <v>741</v>
      </c>
      <c r="H3" s="18" t="s">
        <v>742</v>
      </c>
      <c r="I3" s="21"/>
      <c r="J3" s="104" t="s">
        <v>743</v>
      </c>
      <c r="K3" s="104"/>
      <c r="L3" s="104"/>
      <c r="M3" s="22" t="s">
        <v>744</v>
      </c>
      <c r="N3" s="23" t="s">
        <v>745</v>
      </c>
    </row>
    <row r="4" spans="2:14" ht="16.5" customHeight="1">
      <c r="B4" s="1" t="s">
        <v>3</v>
      </c>
      <c r="C4" s="105"/>
      <c r="D4" s="105"/>
      <c r="E4" s="1"/>
      <c r="F4" s="2" t="s">
        <v>4</v>
      </c>
      <c r="G4" s="16">
        <f>G5+G7+G10</f>
        <v>808376</v>
      </c>
      <c r="H4" s="16">
        <f>J4-G4</f>
        <v>-428795</v>
      </c>
      <c r="I4" s="11"/>
      <c r="J4" s="106" t="s">
        <v>5</v>
      </c>
      <c r="K4" s="106"/>
      <c r="L4" s="106"/>
      <c r="M4" s="70">
        <f>M5+M7+M10</f>
        <v>355657.76000000007</v>
      </c>
      <c r="N4" s="74">
        <f>M4/J4</f>
        <v>0.9369746114794999</v>
      </c>
    </row>
    <row r="5" spans="2:14" ht="16.5" customHeight="1">
      <c r="B5" s="3"/>
      <c r="C5" s="90" t="s">
        <v>6</v>
      </c>
      <c r="D5" s="90"/>
      <c r="E5" s="4"/>
      <c r="F5" s="5" t="s">
        <v>7</v>
      </c>
      <c r="G5" s="17">
        <f>G6</f>
        <v>806256</v>
      </c>
      <c r="H5" s="25">
        <f aca="true" t="shared" si="0" ref="H5:H41">J5-G5</f>
        <v>-443598</v>
      </c>
      <c r="I5" s="12"/>
      <c r="J5" s="91" t="s">
        <v>8</v>
      </c>
      <c r="K5" s="91"/>
      <c r="L5" s="91"/>
      <c r="M5" s="52" t="str">
        <f>M6</f>
        <v>339166,65</v>
      </c>
      <c r="N5" s="75">
        <f aca="true" t="shared" si="1" ref="N5:N61">M5/J5</f>
        <v>0.9352245090415764</v>
      </c>
    </row>
    <row r="6" spans="2:14" ht="19.5" customHeight="1">
      <c r="B6" s="6"/>
      <c r="C6" s="92"/>
      <c r="D6" s="92"/>
      <c r="E6" s="7" t="s">
        <v>9</v>
      </c>
      <c r="F6" s="8" t="s">
        <v>10</v>
      </c>
      <c r="G6" s="9">
        <v>806256</v>
      </c>
      <c r="H6" s="24">
        <f t="shared" si="0"/>
        <v>-443598</v>
      </c>
      <c r="I6" s="13"/>
      <c r="J6" s="93" t="s">
        <v>8</v>
      </c>
      <c r="K6" s="93"/>
      <c r="L6" s="93"/>
      <c r="M6" s="47" t="s">
        <v>746</v>
      </c>
      <c r="N6" s="73">
        <f t="shared" si="1"/>
        <v>0.9352245090415764</v>
      </c>
    </row>
    <row r="7" spans="2:14" ht="16.5" customHeight="1">
      <c r="B7" s="3"/>
      <c r="C7" s="90" t="s">
        <v>11</v>
      </c>
      <c r="D7" s="90"/>
      <c r="E7" s="4"/>
      <c r="F7" s="5" t="s">
        <v>12</v>
      </c>
      <c r="G7" s="17">
        <f>G8+G9</f>
        <v>1920</v>
      </c>
      <c r="H7" s="25">
        <f t="shared" si="0"/>
        <v>100</v>
      </c>
      <c r="I7" s="12"/>
      <c r="J7" s="91" t="s">
        <v>13</v>
      </c>
      <c r="K7" s="91"/>
      <c r="L7" s="91"/>
      <c r="M7" s="52">
        <f>M8+M9</f>
        <v>1828.84</v>
      </c>
      <c r="N7" s="75">
        <f t="shared" si="1"/>
        <v>0.9053663366336633</v>
      </c>
    </row>
    <row r="8" spans="2:14" ht="32.25" customHeight="1">
      <c r="B8" s="6"/>
      <c r="C8" s="92"/>
      <c r="D8" s="92"/>
      <c r="E8" s="7" t="s">
        <v>14</v>
      </c>
      <c r="F8" s="8" t="s">
        <v>15</v>
      </c>
      <c r="G8" s="9">
        <v>1920</v>
      </c>
      <c r="H8" s="24">
        <f t="shared" si="0"/>
        <v>0</v>
      </c>
      <c r="I8" s="13"/>
      <c r="J8" s="93" t="s">
        <v>16</v>
      </c>
      <c r="K8" s="93"/>
      <c r="L8" s="93"/>
      <c r="M8" s="47" t="s">
        <v>747</v>
      </c>
      <c r="N8" s="73">
        <f t="shared" si="1"/>
        <v>0.9337552083333333</v>
      </c>
    </row>
    <row r="9" spans="2:14" ht="16.5" customHeight="1">
      <c r="B9" s="6"/>
      <c r="C9" s="92"/>
      <c r="D9" s="92"/>
      <c r="E9" s="7" t="s">
        <v>17</v>
      </c>
      <c r="F9" s="8" t="s">
        <v>18</v>
      </c>
      <c r="G9" s="9">
        <v>0</v>
      </c>
      <c r="H9" s="24">
        <f t="shared" si="0"/>
        <v>100</v>
      </c>
      <c r="I9" s="13"/>
      <c r="J9" s="93" t="s">
        <v>19</v>
      </c>
      <c r="K9" s="93"/>
      <c r="L9" s="93"/>
      <c r="M9" s="47" t="s">
        <v>748</v>
      </c>
      <c r="N9" s="73">
        <f t="shared" si="1"/>
        <v>0.3603</v>
      </c>
    </row>
    <row r="10" spans="2:14" ht="16.5" customHeight="1">
      <c r="B10" s="3"/>
      <c r="C10" s="90" t="s">
        <v>20</v>
      </c>
      <c r="D10" s="90"/>
      <c r="E10" s="4"/>
      <c r="F10" s="5" t="s">
        <v>21</v>
      </c>
      <c r="G10" s="17">
        <f>G11+G12+G13</f>
        <v>200</v>
      </c>
      <c r="H10" s="25">
        <f t="shared" si="0"/>
        <v>14703</v>
      </c>
      <c r="I10" s="12"/>
      <c r="J10" s="91" t="s">
        <v>22</v>
      </c>
      <c r="K10" s="91"/>
      <c r="L10" s="91"/>
      <c r="M10" s="52">
        <f>SUM(M11:M13)</f>
        <v>14662.27</v>
      </c>
      <c r="N10" s="75">
        <f t="shared" si="1"/>
        <v>0.9838468764678253</v>
      </c>
    </row>
    <row r="11" spans="2:14" ht="16.5" customHeight="1">
      <c r="B11" s="6"/>
      <c r="C11" s="92"/>
      <c r="D11" s="92"/>
      <c r="E11" s="7" t="s">
        <v>23</v>
      </c>
      <c r="F11" s="8" t="s">
        <v>24</v>
      </c>
      <c r="G11" s="9">
        <v>0</v>
      </c>
      <c r="H11" s="24">
        <f t="shared" si="0"/>
        <v>150</v>
      </c>
      <c r="I11" s="13"/>
      <c r="J11" s="93" t="s">
        <v>25</v>
      </c>
      <c r="K11" s="93"/>
      <c r="L11" s="93"/>
      <c r="M11" s="47">
        <v>150</v>
      </c>
      <c r="N11" s="73">
        <f t="shared" si="1"/>
        <v>1</v>
      </c>
    </row>
    <row r="12" spans="2:14" ht="16.5" customHeight="1">
      <c r="B12" s="6"/>
      <c r="C12" s="92"/>
      <c r="D12" s="92"/>
      <c r="E12" s="7" t="s">
        <v>26</v>
      </c>
      <c r="F12" s="8" t="s">
        <v>27</v>
      </c>
      <c r="G12" s="9">
        <v>100</v>
      </c>
      <c r="H12" s="24">
        <f t="shared" si="0"/>
        <v>-100</v>
      </c>
      <c r="I12" s="13"/>
      <c r="J12" s="93" t="s">
        <v>28</v>
      </c>
      <c r="K12" s="93"/>
      <c r="L12" s="93"/>
      <c r="M12" s="47">
        <v>0</v>
      </c>
      <c r="N12" s="73"/>
    </row>
    <row r="13" spans="2:14" ht="16.5" customHeight="1">
      <c r="B13" s="6"/>
      <c r="C13" s="92"/>
      <c r="D13" s="92"/>
      <c r="E13" s="7" t="s">
        <v>29</v>
      </c>
      <c r="F13" s="8" t="s">
        <v>30</v>
      </c>
      <c r="G13" s="9">
        <v>100</v>
      </c>
      <c r="H13" s="24">
        <f t="shared" si="0"/>
        <v>14653</v>
      </c>
      <c r="I13" s="13"/>
      <c r="J13" s="93" t="s">
        <v>31</v>
      </c>
      <c r="K13" s="93"/>
      <c r="L13" s="93"/>
      <c r="M13" s="47">
        <v>14512.27</v>
      </c>
      <c r="N13" s="73">
        <f t="shared" si="1"/>
        <v>0.9836826408188165</v>
      </c>
    </row>
    <row r="14" spans="2:14" ht="16.5" customHeight="1">
      <c r="B14" s="1" t="s">
        <v>32</v>
      </c>
      <c r="C14" s="105"/>
      <c r="D14" s="105"/>
      <c r="E14" s="1"/>
      <c r="F14" s="2" t="s">
        <v>33</v>
      </c>
      <c r="G14" s="16">
        <f>G15+G21</f>
        <v>2573391</v>
      </c>
      <c r="H14" s="16">
        <f t="shared" si="0"/>
        <v>608572</v>
      </c>
      <c r="I14" s="11"/>
      <c r="J14" s="106" t="s">
        <v>34</v>
      </c>
      <c r="K14" s="106"/>
      <c r="L14" s="106"/>
      <c r="M14" s="70">
        <f>M15+M21</f>
        <v>3084595.6100000003</v>
      </c>
      <c r="N14" s="74">
        <f t="shared" si="1"/>
        <v>0.9694002130131621</v>
      </c>
    </row>
    <row r="15" spans="2:14" ht="16.5" customHeight="1">
      <c r="B15" s="3"/>
      <c r="C15" s="90" t="s">
        <v>35</v>
      </c>
      <c r="D15" s="90"/>
      <c r="E15" s="4"/>
      <c r="F15" s="5" t="s">
        <v>36</v>
      </c>
      <c r="G15" s="17">
        <f>G16+G17+G18+G19+G20</f>
        <v>2459000</v>
      </c>
      <c r="H15" s="25">
        <f t="shared" si="0"/>
        <v>599572</v>
      </c>
      <c r="I15" s="12"/>
      <c r="J15" s="91" t="s">
        <v>37</v>
      </c>
      <c r="K15" s="91"/>
      <c r="L15" s="91"/>
      <c r="M15" s="52">
        <f>SUM(M16:M20)</f>
        <v>3014508.8400000003</v>
      </c>
      <c r="N15" s="75">
        <f t="shared" si="1"/>
        <v>0.9855935515005042</v>
      </c>
    </row>
    <row r="16" spans="2:14" ht="16.5" customHeight="1">
      <c r="B16" s="6"/>
      <c r="C16" s="92"/>
      <c r="D16" s="92"/>
      <c r="E16" s="7" t="s">
        <v>38</v>
      </c>
      <c r="F16" s="8" t="s">
        <v>39</v>
      </c>
      <c r="G16" s="9">
        <v>0</v>
      </c>
      <c r="H16" s="24">
        <f t="shared" si="0"/>
        <v>4730</v>
      </c>
      <c r="I16" s="13"/>
      <c r="J16" s="93" t="s">
        <v>40</v>
      </c>
      <c r="K16" s="93"/>
      <c r="L16" s="93"/>
      <c r="M16" s="47">
        <v>4500</v>
      </c>
      <c r="N16" s="73">
        <f t="shared" si="1"/>
        <v>0.9513742071881607</v>
      </c>
    </row>
    <row r="17" spans="2:14" ht="16.5" customHeight="1">
      <c r="B17" s="6"/>
      <c r="C17" s="92"/>
      <c r="D17" s="92"/>
      <c r="E17" s="7" t="s">
        <v>23</v>
      </c>
      <c r="F17" s="8" t="s">
        <v>24</v>
      </c>
      <c r="G17" s="9">
        <v>50000</v>
      </c>
      <c r="H17" s="24">
        <f t="shared" si="0"/>
        <v>0</v>
      </c>
      <c r="I17" s="13"/>
      <c r="J17" s="93" t="s">
        <v>41</v>
      </c>
      <c r="K17" s="93"/>
      <c r="L17" s="93"/>
      <c r="M17" s="47">
        <v>37240.28</v>
      </c>
      <c r="N17" s="73">
        <f t="shared" si="1"/>
        <v>0.7448056</v>
      </c>
    </row>
    <row r="18" spans="2:14" ht="16.5" customHeight="1">
      <c r="B18" s="6"/>
      <c r="C18" s="92"/>
      <c r="D18" s="92"/>
      <c r="E18" s="7" t="s">
        <v>42</v>
      </c>
      <c r="F18" s="8" t="s">
        <v>43</v>
      </c>
      <c r="G18" s="9">
        <v>107000</v>
      </c>
      <c r="H18" s="24">
        <f t="shared" si="0"/>
        <v>17500</v>
      </c>
      <c r="I18" s="13"/>
      <c r="J18" s="93" t="s">
        <v>44</v>
      </c>
      <c r="K18" s="93"/>
      <c r="L18" s="93"/>
      <c r="M18" s="47">
        <v>122128.53</v>
      </c>
      <c r="N18" s="73">
        <f t="shared" si="1"/>
        <v>0.980952048192771</v>
      </c>
    </row>
    <row r="19" spans="2:14" ht="16.5" customHeight="1">
      <c r="B19" s="6"/>
      <c r="C19" s="92"/>
      <c r="D19" s="92"/>
      <c r="E19" s="7" t="s">
        <v>26</v>
      </c>
      <c r="F19" s="8" t="s">
        <v>27</v>
      </c>
      <c r="G19" s="9">
        <v>140000</v>
      </c>
      <c r="H19" s="24">
        <f t="shared" si="0"/>
        <v>-22430</v>
      </c>
      <c r="I19" s="13"/>
      <c r="J19" s="93" t="s">
        <v>45</v>
      </c>
      <c r="K19" s="93"/>
      <c r="L19" s="93"/>
      <c r="M19" s="47">
        <v>113132.89</v>
      </c>
      <c r="N19" s="73">
        <f t="shared" si="1"/>
        <v>0.9622598451986051</v>
      </c>
    </row>
    <row r="20" spans="2:14" ht="16.5" customHeight="1">
      <c r="B20" s="6"/>
      <c r="C20" s="92"/>
      <c r="D20" s="92"/>
      <c r="E20" s="7" t="s">
        <v>9</v>
      </c>
      <c r="F20" s="8" t="s">
        <v>10</v>
      </c>
      <c r="G20" s="9">
        <v>2162000</v>
      </c>
      <c r="H20" s="24">
        <f t="shared" si="0"/>
        <v>599772</v>
      </c>
      <c r="I20" s="13"/>
      <c r="J20" s="93" t="s">
        <v>46</v>
      </c>
      <c r="K20" s="93"/>
      <c r="L20" s="93"/>
      <c r="M20" s="47">
        <v>2737507.14</v>
      </c>
      <c r="N20" s="73">
        <f t="shared" si="1"/>
        <v>0.9912140249086456</v>
      </c>
    </row>
    <row r="21" spans="2:14" ht="16.5" customHeight="1">
      <c r="B21" s="3"/>
      <c r="C21" s="90" t="s">
        <v>47</v>
      </c>
      <c r="D21" s="90"/>
      <c r="E21" s="4"/>
      <c r="F21" s="5" t="s">
        <v>21</v>
      </c>
      <c r="G21" s="17">
        <f>G22+G23+G24+G25+G26</f>
        <v>114391</v>
      </c>
      <c r="H21" s="25">
        <f t="shared" si="0"/>
        <v>9000</v>
      </c>
      <c r="I21" s="12"/>
      <c r="J21" s="91" t="s">
        <v>48</v>
      </c>
      <c r="K21" s="91"/>
      <c r="L21" s="91"/>
      <c r="M21" s="52">
        <f>SUM(M22:M26)</f>
        <v>70086.77</v>
      </c>
      <c r="N21" s="75">
        <f t="shared" si="1"/>
        <v>0.5680055271454159</v>
      </c>
    </row>
    <row r="22" spans="2:14" ht="16.5" customHeight="1">
      <c r="B22" s="6"/>
      <c r="C22" s="92"/>
      <c r="D22" s="92"/>
      <c r="E22" s="7" t="s">
        <v>38</v>
      </c>
      <c r="F22" s="8" t="s">
        <v>39</v>
      </c>
      <c r="G22" s="9">
        <v>0</v>
      </c>
      <c r="H22" s="24">
        <f t="shared" si="0"/>
        <v>1000</v>
      </c>
      <c r="I22" s="13"/>
      <c r="J22" s="93" t="s">
        <v>49</v>
      </c>
      <c r="K22" s="93"/>
      <c r="L22" s="93"/>
      <c r="M22" s="47">
        <v>600</v>
      </c>
      <c r="N22" s="73">
        <f t="shared" si="1"/>
        <v>0.6</v>
      </c>
    </row>
    <row r="23" spans="2:14" ht="16.5" customHeight="1">
      <c r="B23" s="6"/>
      <c r="C23" s="92"/>
      <c r="D23" s="92"/>
      <c r="E23" s="7" t="s">
        <v>23</v>
      </c>
      <c r="F23" s="8" t="s">
        <v>24</v>
      </c>
      <c r="G23" s="9">
        <v>36400</v>
      </c>
      <c r="H23" s="24">
        <f t="shared" si="0"/>
        <v>-10000</v>
      </c>
      <c r="I23" s="13"/>
      <c r="J23" s="93" t="s">
        <v>50</v>
      </c>
      <c r="K23" s="93"/>
      <c r="L23" s="93"/>
      <c r="M23" s="47">
        <v>25592.98</v>
      </c>
      <c r="N23" s="73">
        <f t="shared" si="1"/>
        <v>0.9694310606060605</v>
      </c>
    </row>
    <row r="24" spans="2:14" ht="16.5" customHeight="1">
      <c r="B24" s="6"/>
      <c r="C24" s="92"/>
      <c r="D24" s="92"/>
      <c r="E24" s="7" t="s">
        <v>42</v>
      </c>
      <c r="F24" s="8" t="s">
        <v>43</v>
      </c>
      <c r="G24" s="9">
        <v>57455</v>
      </c>
      <c r="H24" s="24">
        <f t="shared" si="0"/>
        <v>-1000</v>
      </c>
      <c r="I24" s="13"/>
      <c r="J24" s="93" t="s">
        <v>51</v>
      </c>
      <c r="K24" s="93"/>
      <c r="L24" s="93"/>
      <c r="M24" s="47">
        <v>4941.29</v>
      </c>
      <c r="N24" s="73">
        <f t="shared" si="1"/>
        <v>0.08752617128686564</v>
      </c>
    </row>
    <row r="25" spans="2:14" ht="16.5" customHeight="1">
      <c r="B25" s="6"/>
      <c r="C25" s="92"/>
      <c r="D25" s="92"/>
      <c r="E25" s="7" t="s">
        <v>26</v>
      </c>
      <c r="F25" s="8" t="s">
        <v>27</v>
      </c>
      <c r="G25" s="9">
        <v>2536</v>
      </c>
      <c r="H25" s="24">
        <f t="shared" si="0"/>
        <v>10000</v>
      </c>
      <c r="I25" s="13"/>
      <c r="J25" s="93" t="s">
        <v>52</v>
      </c>
      <c r="K25" s="93"/>
      <c r="L25" s="93"/>
      <c r="M25" s="47">
        <v>12309.6</v>
      </c>
      <c r="N25" s="73">
        <f t="shared" si="1"/>
        <v>0.9819400127632419</v>
      </c>
    </row>
    <row r="26" spans="2:14" ht="23.25" customHeight="1">
      <c r="B26" s="6"/>
      <c r="C26" s="92"/>
      <c r="D26" s="92"/>
      <c r="E26" s="7" t="s">
        <v>53</v>
      </c>
      <c r="F26" s="8" t="s">
        <v>54</v>
      </c>
      <c r="G26" s="9">
        <v>18000</v>
      </c>
      <c r="H26" s="24">
        <f t="shared" si="0"/>
        <v>9000</v>
      </c>
      <c r="I26" s="13"/>
      <c r="J26" s="93" t="s">
        <v>55</v>
      </c>
      <c r="K26" s="93"/>
      <c r="L26" s="93"/>
      <c r="M26" s="47">
        <v>26642.9</v>
      </c>
      <c r="N26" s="73">
        <f t="shared" si="1"/>
        <v>0.9867740740740741</v>
      </c>
    </row>
    <row r="27" spans="2:14" ht="16.5" customHeight="1">
      <c r="B27" s="1" t="s">
        <v>56</v>
      </c>
      <c r="C27" s="105"/>
      <c r="D27" s="105"/>
      <c r="E27" s="1"/>
      <c r="F27" s="2" t="s">
        <v>57</v>
      </c>
      <c r="G27" s="16">
        <f>G28+G31</f>
        <v>923990</v>
      </c>
      <c r="H27" s="16">
        <f t="shared" si="0"/>
        <v>-39663</v>
      </c>
      <c r="I27" s="11"/>
      <c r="J27" s="106" t="s">
        <v>58</v>
      </c>
      <c r="K27" s="106"/>
      <c r="L27" s="106"/>
      <c r="M27" s="70">
        <f>M28+M31</f>
        <v>816578.63</v>
      </c>
      <c r="N27" s="74">
        <f t="shared" si="1"/>
        <v>0.9233899111980071</v>
      </c>
    </row>
    <row r="28" spans="2:14" ht="16.5" customHeight="1">
      <c r="B28" s="3"/>
      <c r="C28" s="90" t="s">
        <v>59</v>
      </c>
      <c r="D28" s="90"/>
      <c r="E28" s="4"/>
      <c r="F28" s="5" t="s">
        <v>60</v>
      </c>
      <c r="G28" s="17">
        <f>G29+G30</f>
        <v>465257</v>
      </c>
      <c r="H28" s="25">
        <f t="shared" si="0"/>
        <v>-5336</v>
      </c>
      <c r="I28" s="12"/>
      <c r="J28" s="91" t="s">
        <v>61</v>
      </c>
      <c r="K28" s="91"/>
      <c r="L28" s="91"/>
      <c r="M28" s="52">
        <f>SUM(M29:M30)</f>
        <v>458514.24</v>
      </c>
      <c r="N28" s="75">
        <f t="shared" si="1"/>
        <v>0.9969413007886136</v>
      </c>
    </row>
    <row r="29" spans="2:14" ht="24.75" customHeight="1">
      <c r="B29" s="6"/>
      <c r="C29" s="92"/>
      <c r="D29" s="92"/>
      <c r="E29" s="7" t="s">
        <v>62</v>
      </c>
      <c r="F29" s="8" t="s">
        <v>63</v>
      </c>
      <c r="G29" s="9">
        <v>395257</v>
      </c>
      <c r="H29" s="24">
        <f t="shared" si="0"/>
        <v>-5336</v>
      </c>
      <c r="I29" s="13"/>
      <c r="J29" s="93" t="s">
        <v>64</v>
      </c>
      <c r="K29" s="93"/>
      <c r="L29" s="93"/>
      <c r="M29" s="47">
        <v>389921</v>
      </c>
      <c r="N29" s="73">
        <f t="shared" si="1"/>
        <v>1</v>
      </c>
    </row>
    <row r="30" spans="2:14" ht="44.25" customHeight="1">
      <c r="B30" s="6"/>
      <c r="C30" s="92"/>
      <c r="D30" s="92"/>
      <c r="E30" s="7" t="s">
        <v>65</v>
      </c>
      <c r="F30" s="8" t="s">
        <v>66</v>
      </c>
      <c r="G30" s="9">
        <v>70000</v>
      </c>
      <c r="H30" s="24">
        <f t="shared" si="0"/>
        <v>0</v>
      </c>
      <c r="I30" s="13"/>
      <c r="J30" s="93" t="s">
        <v>67</v>
      </c>
      <c r="K30" s="93"/>
      <c r="L30" s="93"/>
      <c r="M30" s="47">
        <v>68593.24</v>
      </c>
      <c r="N30" s="73">
        <f t="shared" si="1"/>
        <v>0.9799034285714286</v>
      </c>
    </row>
    <row r="31" spans="2:14" ht="16.5" customHeight="1">
      <c r="B31" s="3"/>
      <c r="C31" s="90" t="s">
        <v>68</v>
      </c>
      <c r="D31" s="90"/>
      <c r="E31" s="4"/>
      <c r="F31" s="5" t="s">
        <v>69</v>
      </c>
      <c r="G31" s="17">
        <f>G32+G33+G34+G35+G36+G37+G38+G39+G40+G41</f>
        <v>458733</v>
      </c>
      <c r="H31" s="25">
        <f t="shared" si="0"/>
        <v>-34327</v>
      </c>
      <c r="I31" s="12"/>
      <c r="J31" s="91" t="s">
        <v>70</v>
      </c>
      <c r="K31" s="91"/>
      <c r="L31" s="91"/>
      <c r="M31" s="52">
        <f>SUM(M32:M41)</f>
        <v>358064.39</v>
      </c>
      <c r="N31" s="75">
        <f t="shared" si="1"/>
        <v>0.843683618987479</v>
      </c>
    </row>
    <row r="32" spans="2:14" ht="16.5" customHeight="1">
      <c r="B32" s="6"/>
      <c r="C32" s="92"/>
      <c r="D32" s="92"/>
      <c r="E32" s="7" t="s">
        <v>71</v>
      </c>
      <c r="F32" s="8" t="s">
        <v>72</v>
      </c>
      <c r="G32" s="9">
        <v>30000</v>
      </c>
      <c r="H32" s="24">
        <f t="shared" si="0"/>
        <v>35000</v>
      </c>
      <c r="I32" s="13"/>
      <c r="J32" s="93" t="s">
        <v>73</v>
      </c>
      <c r="K32" s="93"/>
      <c r="L32" s="93"/>
      <c r="M32" s="47">
        <v>58551.24</v>
      </c>
      <c r="N32" s="73">
        <f t="shared" si="1"/>
        <v>0.9007883076923077</v>
      </c>
    </row>
    <row r="33" spans="2:14" ht="16.5" customHeight="1">
      <c r="B33" s="6"/>
      <c r="C33" s="92"/>
      <c r="D33" s="92"/>
      <c r="E33" s="7" t="s">
        <v>26</v>
      </c>
      <c r="F33" s="8" t="s">
        <v>27</v>
      </c>
      <c r="G33" s="9">
        <v>100000</v>
      </c>
      <c r="H33" s="24">
        <f t="shared" si="0"/>
        <v>-64600</v>
      </c>
      <c r="I33" s="13"/>
      <c r="J33" s="93" t="s">
        <v>74</v>
      </c>
      <c r="K33" s="93"/>
      <c r="L33" s="93"/>
      <c r="M33" s="47">
        <v>31901.36</v>
      </c>
      <c r="N33" s="73">
        <f t="shared" si="1"/>
        <v>0.9011683615819209</v>
      </c>
    </row>
    <row r="34" spans="2:14" ht="23.25" customHeight="1">
      <c r="B34" s="6"/>
      <c r="C34" s="92"/>
      <c r="D34" s="92"/>
      <c r="E34" s="7" t="s">
        <v>75</v>
      </c>
      <c r="F34" s="8" t="s">
        <v>76</v>
      </c>
      <c r="G34" s="9">
        <v>50000</v>
      </c>
      <c r="H34" s="24">
        <f t="shared" si="0"/>
        <v>25000</v>
      </c>
      <c r="I34" s="13"/>
      <c r="J34" s="93" t="s">
        <v>77</v>
      </c>
      <c r="K34" s="93"/>
      <c r="L34" s="93"/>
      <c r="M34" s="47">
        <v>53266.55</v>
      </c>
      <c r="N34" s="73">
        <f t="shared" si="1"/>
        <v>0.7102206666666667</v>
      </c>
    </row>
    <row r="35" spans="2:14" ht="24.75" customHeight="1">
      <c r="B35" s="6"/>
      <c r="C35" s="92"/>
      <c r="D35" s="92"/>
      <c r="E35" s="7" t="s">
        <v>78</v>
      </c>
      <c r="F35" s="8" t="s">
        <v>79</v>
      </c>
      <c r="G35" s="9">
        <v>1600</v>
      </c>
      <c r="H35" s="24">
        <f t="shared" si="0"/>
        <v>49053</v>
      </c>
      <c r="I35" s="13"/>
      <c r="J35" s="93" t="s">
        <v>80</v>
      </c>
      <c r="K35" s="93"/>
      <c r="L35" s="93"/>
      <c r="M35" s="47">
        <v>50132.69</v>
      </c>
      <c r="N35" s="73">
        <f t="shared" si="1"/>
        <v>0.9897279529346732</v>
      </c>
    </row>
    <row r="36" spans="2:14" ht="16.5" customHeight="1">
      <c r="B36" s="6"/>
      <c r="C36" s="92"/>
      <c r="D36" s="92"/>
      <c r="E36" s="7" t="s">
        <v>29</v>
      </c>
      <c r="F36" s="8" t="s">
        <v>30</v>
      </c>
      <c r="G36" s="9">
        <v>9133</v>
      </c>
      <c r="H36" s="24">
        <f t="shared" si="0"/>
        <v>5600</v>
      </c>
      <c r="I36" s="13"/>
      <c r="J36" s="93" t="s">
        <v>81</v>
      </c>
      <c r="K36" s="93"/>
      <c r="L36" s="93"/>
      <c r="M36" s="47">
        <v>13157.12</v>
      </c>
      <c r="N36" s="73">
        <f t="shared" si="1"/>
        <v>0.8930373990361773</v>
      </c>
    </row>
    <row r="37" spans="2:14" ht="16.5" customHeight="1">
      <c r="B37" s="6"/>
      <c r="C37" s="92"/>
      <c r="D37" s="92"/>
      <c r="E37" s="7" t="s">
        <v>82</v>
      </c>
      <c r="F37" s="8" t="s">
        <v>83</v>
      </c>
      <c r="G37" s="9">
        <v>43000</v>
      </c>
      <c r="H37" s="24">
        <f t="shared" si="0"/>
        <v>4761</v>
      </c>
      <c r="I37" s="13"/>
      <c r="J37" s="93" t="s">
        <v>84</v>
      </c>
      <c r="K37" s="93"/>
      <c r="L37" s="93"/>
      <c r="M37" s="47">
        <v>47761</v>
      </c>
      <c r="N37" s="73">
        <f t="shared" si="1"/>
        <v>1</v>
      </c>
    </row>
    <row r="38" spans="2:14" ht="23.25" customHeight="1">
      <c r="B38" s="6"/>
      <c r="C38" s="92"/>
      <c r="D38" s="92"/>
      <c r="E38" s="7" t="s">
        <v>85</v>
      </c>
      <c r="F38" s="8" t="s">
        <v>86</v>
      </c>
      <c r="G38" s="9">
        <v>0</v>
      </c>
      <c r="H38" s="24">
        <f t="shared" si="0"/>
        <v>26</v>
      </c>
      <c r="I38" s="13"/>
      <c r="J38" s="93" t="s">
        <v>87</v>
      </c>
      <c r="K38" s="93"/>
      <c r="L38" s="93"/>
      <c r="M38" s="47">
        <v>26</v>
      </c>
      <c r="N38" s="73">
        <f t="shared" si="1"/>
        <v>1</v>
      </c>
    </row>
    <row r="39" spans="2:14" ht="16.5" customHeight="1">
      <c r="B39" s="6"/>
      <c r="C39" s="92"/>
      <c r="D39" s="92"/>
      <c r="E39" s="7" t="s">
        <v>17</v>
      </c>
      <c r="F39" s="8" t="s">
        <v>18</v>
      </c>
      <c r="G39" s="9">
        <v>0</v>
      </c>
      <c r="H39" s="24">
        <f t="shared" si="0"/>
        <v>174</v>
      </c>
      <c r="I39" s="13"/>
      <c r="J39" s="93" t="s">
        <v>88</v>
      </c>
      <c r="K39" s="93"/>
      <c r="L39" s="93"/>
      <c r="M39" s="47">
        <v>35.43</v>
      </c>
      <c r="N39" s="73">
        <f t="shared" si="1"/>
        <v>0.2036206896551724</v>
      </c>
    </row>
    <row r="40" spans="2:14" ht="22.5" customHeight="1">
      <c r="B40" s="6"/>
      <c r="C40" s="92"/>
      <c r="D40" s="92"/>
      <c r="E40" s="7" t="s">
        <v>89</v>
      </c>
      <c r="F40" s="8" t="s">
        <v>90</v>
      </c>
      <c r="G40" s="9">
        <v>120000</v>
      </c>
      <c r="H40" s="24">
        <f t="shared" si="0"/>
        <v>-89341</v>
      </c>
      <c r="I40" s="13"/>
      <c r="J40" s="93" t="s">
        <v>91</v>
      </c>
      <c r="K40" s="93"/>
      <c r="L40" s="93"/>
      <c r="M40" s="47">
        <v>257</v>
      </c>
      <c r="N40" s="73">
        <f t="shared" si="1"/>
        <v>0.008382530415212499</v>
      </c>
    </row>
    <row r="41" spans="2:14" ht="24.75" customHeight="1">
      <c r="B41" s="6"/>
      <c r="C41" s="92"/>
      <c r="D41" s="92"/>
      <c r="E41" s="7" t="s">
        <v>53</v>
      </c>
      <c r="F41" s="8" t="s">
        <v>54</v>
      </c>
      <c r="G41" s="9">
        <v>105000</v>
      </c>
      <c r="H41" s="24">
        <f t="shared" si="0"/>
        <v>0</v>
      </c>
      <c r="I41" s="13"/>
      <c r="J41" s="93" t="s">
        <v>92</v>
      </c>
      <c r="K41" s="93"/>
      <c r="L41" s="93"/>
      <c r="M41" s="47">
        <v>102976</v>
      </c>
      <c r="N41" s="73">
        <f t="shared" si="1"/>
        <v>0.9807238095238096</v>
      </c>
    </row>
    <row r="42" spans="2:14" ht="16.5" customHeight="1">
      <c r="B42" s="1" t="s">
        <v>93</v>
      </c>
      <c r="C42" s="105"/>
      <c r="D42" s="105"/>
      <c r="E42" s="1"/>
      <c r="F42" s="2" t="s">
        <v>94</v>
      </c>
      <c r="G42" s="16">
        <f>G48+G50</f>
        <v>110000</v>
      </c>
      <c r="H42" s="16">
        <f>J42-G42</f>
        <v>0</v>
      </c>
      <c r="I42" s="11"/>
      <c r="J42" s="106" t="s">
        <v>95</v>
      </c>
      <c r="K42" s="106"/>
      <c r="L42" s="106"/>
      <c r="M42" s="70">
        <f>M48+M50</f>
        <v>33609.56</v>
      </c>
      <c r="N42" s="74">
        <f t="shared" si="1"/>
        <v>0.3055414545454545</v>
      </c>
    </row>
    <row r="43" spans="1:14" ht="3.75" customHeight="1" hidden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66"/>
      <c r="N43" s="73" t="e">
        <f t="shared" si="1"/>
        <v>#DIV/0!</v>
      </c>
    </row>
    <row r="44" spans="1:14" ht="5.25" customHeight="1" hidden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8" t="s">
        <v>96</v>
      </c>
      <c r="M44" s="66"/>
      <c r="N44" s="73" t="e">
        <f t="shared" si="1"/>
        <v>#DIV/0!</v>
      </c>
    </row>
    <row r="45" spans="2:14" ht="5.25" customHeight="1" hidden="1">
      <c r="B45" s="108" t="s">
        <v>97</v>
      </c>
      <c r="C45" s="108"/>
      <c r="D45" s="107"/>
      <c r="E45" s="107"/>
      <c r="F45" s="107"/>
      <c r="G45" s="107"/>
      <c r="H45" s="107"/>
      <c r="I45" s="107"/>
      <c r="J45" s="107"/>
      <c r="K45" s="108"/>
      <c r="M45" s="66"/>
      <c r="N45" s="73" t="e">
        <f t="shared" si="1"/>
        <v>#DIV/0!</v>
      </c>
    </row>
    <row r="46" spans="2:14" ht="11.25" customHeight="1" hidden="1">
      <c r="B46" s="108"/>
      <c r="C46" s="108"/>
      <c r="D46" s="107"/>
      <c r="E46" s="107"/>
      <c r="F46" s="107"/>
      <c r="G46" s="107"/>
      <c r="H46" s="107"/>
      <c r="I46" s="107"/>
      <c r="J46" s="107"/>
      <c r="K46" s="107"/>
      <c r="L46" s="107"/>
      <c r="M46" s="66"/>
      <c r="N46" s="73" t="e">
        <f t="shared" si="1"/>
        <v>#DIV/0!</v>
      </c>
    </row>
    <row r="47" spans="1:14" ht="63.75" customHeight="1" hidden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66"/>
      <c r="N47" s="73" t="e">
        <f t="shared" si="1"/>
        <v>#DIV/0!</v>
      </c>
    </row>
    <row r="48" spans="2:14" ht="16.5" customHeight="1">
      <c r="B48" s="3"/>
      <c r="C48" s="90" t="s">
        <v>98</v>
      </c>
      <c r="D48" s="90"/>
      <c r="E48" s="4"/>
      <c r="F48" s="5" t="s">
        <v>99</v>
      </c>
      <c r="G48" s="17">
        <f>G49</f>
        <v>100000</v>
      </c>
      <c r="H48" s="25">
        <f aca="true" t="shared" si="2" ref="H48:H92">J48-G48</f>
        <v>0</v>
      </c>
      <c r="I48" s="5"/>
      <c r="J48" s="98" t="s">
        <v>100</v>
      </c>
      <c r="K48" s="98"/>
      <c r="L48" s="99"/>
      <c r="M48" s="52">
        <f>M49</f>
        <v>25092</v>
      </c>
      <c r="N48" s="75">
        <f t="shared" si="1"/>
        <v>0.25092</v>
      </c>
    </row>
    <row r="49" spans="2:14" ht="16.5" customHeight="1">
      <c r="B49" s="6"/>
      <c r="C49" s="92"/>
      <c r="D49" s="92"/>
      <c r="E49" s="7" t="s">
        <v>9</v>
      </c>
      <c r="F49" s="8" t="s">
        <v>10</v>
      </c>
      <c r="G49" s="9">
        <v>100000</v>
      </c>
      <c r="H49" s="24">
        <f t="shared" si="2"/>
        <v>0</v>
      </c>
      <c r="I49" s="8"/>
      <c r="J49" s="94" t="s">
        <v>100</v>
      </c>
      <c r="K49" s="94"/>
      <c r="L49" s="95"/>
      <c r="M49" s="47">
        <v>25092</v>
      </c>
      <c r="N49" s="73">
        <f t="shared" si="1"/>
        <v>0.25092</v>
      </c>
    </row>
    <row r="50" spans="2:14" ht="16.5" customHeight="1">
      <c r="B50" s="3"/>
      <c r="C50" s="90" t="s">
        <v>101</v>
      </c>
      <c r="D50" s="90"/>
      <c r="E50" s="4"/>
      <c r="F50" s="5" t="s">
        <v>102</v>
      </c>
      <c r="G50" s="17">
        <f>G51+G52+G53</f>
        <v>10000</v>
      </c>
      <c r="H50" s="25">
        <f t="shared" si="2"/>
        <v>0</v>
      </c>
      <c r="I50" s="5"/>
      <c r="J50" s="98" t="s">
        <v>103</v>
      </c>
      <c r="K50" s="98"/>
      <c r="L50" s="99"/>
      <c r="M50" s="52">
        <f>SUM(M51:M53)</f>
        <v>8517.56</v>
      </c>
      <c r="N50" s="75">
        <f t="shared" si="1"/>
        <v>0.851756</v>
      </c>
    </row>
    <row r="51" spans="2:14" ht="16.5" customHeight="1">
      <c r="B51" s="6"/>
      <c r="C51" s="92"/>
      <c r="D51" s="92"/>
      <c r="E51" s="7" t="s">
        <v>23</v>
      </c>
      <c r="F51" s="8" t="s">
        <v>24</v>
      </c>
      <c r="G51" s="9">
        <v>2000</v>
      </c>
      <c r="H51" s="24">
        <f t="shared" si="2"/>
        <v>574</v>
      </c>
      <c r="I51" s="8"/>
      <c r="J51" s="94" t="s">
        <v>104</v>
      </c>
      <c r="K51" s="94"/>
      <c r="L51" s="95"/>
      <c r="M51" s="47">
        <v>1092.05</v>
      </c>
      <c r="N51" s="73">
        <f t="shared" si="1"/>
        <v>0.42426184926184923</v>
      </c>
    </row>
    <row r="52" spans="2:14" ht="16.5" customHeight="1">
      <c r="B52" s="6"/>
      <c r="C52" s="92"/>
      <c r="D52" s="92"/>
      <c r="E52" s="7" t="s">
        <v>42</v>
      </c>
      <c r="F52" s="8" t="s">
        <v>43</v>
      </c>
      <c r="G52" s="9">
        <v>4000</v>
      </c>
      <c r="H52" s="24">
        <f t="shared" si="2"/>
        <v>-4000</v>
      </c>
      <c r="I52" s="8"/>
      <c r="J52" s="94" t="s">
        <v>28</v>
      </c>
      <c r="K52" s="94"/>
      <c r="L52" s="95"/>
      <c r="M52" s="47">
        <v>0</v>
      </c>
      <c r="N52" s="73"/>
    </row>
    <row r="53" spans="2:14" ht="16.5" customHeight="1">
      <c r="B53" s="6"/>
      <c r="C53" s="92"/>
      <c r="D53" s="92"/>
      <c r="E53" s="7" t="s">
        <v>26</v>
      </c>
      <c r="F53" s="8" t="s">
        <v>27</v>
      </c>
      <c r="G53" s="9">
        <v>4000</v>
      </c>
      <c r="H53" s="24">
        <f t="shared" si="2"/>
        <v>3426</v>
      </c>
      <c r="I53" s="8"/>
      <c r="J53" s="94" t="s">
        <v>105</v>
      </c>
      <c r="K53" s="94"/>
      <c r="L53" s="95"/>
      <c r="M53" s="47">
        <v>7425.51</v>
      </c>
      <c r="N53" s="73">
        <f t="shared" si="1"/>
        <v>0.9999340156207919</v>
      </c>
    </row>
    <row r="54" spans="2:14" ht="16.5" customHeight="1">
      <c r="B54" s="1" t="s">
        <v>106</v>
      </c>
      <c r="C54" s="105"/>
      <c r="D54" s="105"/>
      <c r="E54" s="1"/>
      <c r="F54" s="2" t="s">
        <v>107</v>
      </c>
      <c r="G54" s="16">
        <f>G55</f>
        <v>252137</v>
      </c>
      <c r="H54" s="16">
        <f t="shared" si="2"/>
        <v>0</v>
      </c>
      <c r="I54" s="2"/>
      <c r="J54" s="109" t="s">
        <v>108</v>
      </c>
      <c r="K54" s="109"/>
      <c r="L54" s="110"/>
      <c r="M54" s="70">
        <f>M55</f>
        <v>97279.28</v>
      </c>
      <c r="N54" s="74">
        <f t="shared" si="1"/>
        <v>0.38581913800830503</v>
      </c>
    </row>
    <row r="55" spans="2:14" ht="16.5" customHeight="1">
      <c r="B55" s="3"/>
      <c r="C55" s="90" t="s">
        <v>109</v>
      </c>
      <c r="D55" s="90"/>
      <c r="E55" s="4"/>
      <c r="F55" s="5" t="s">
        <v>21</v>
      </c>
      <c r="G55" s="17">
        <f>G56+G57</f>
        <v>252137</v>
      </c>
      <c r="H55" s="25">
        <f t="shared" si="2"/>
        <v>0</v>
      </c>
      <c r="I55" s="5"/>
      <c r="J55" s="98" t="s">
        <v>108</v>
      </c>
      <c r="K55" s="98"/>
      <c r="L55" s="99"/>
      <c r="M55" s="52">
        <f>SUM(M56:M57)</f>
        <v>97279.28</v>
      </c>
      <c r="N55" s="75">
        <f t="shared" si="1"/>
        <v>0.38581913800830503</v>
      </c>
    </row>
    <row r="56" spans="2:14" ht="16.5" customHeight="1">
      <c r="B56" s="6"/>
      <c r="C56" s="92"/>
      <c r="D56" s="92"/>
      <c r="E56" s="7" t="s">
        <v>110</v>
      </c>
      <c r="F56" s="8" t="s">
        <v>10</v>
      </c>
      <c r="G56" s="9">
        <v>203040</v>
      </c>
      <c r="H56" s="24">
        <f t="shared" si="2"/>
        <v>0</v>
      </c>
      <c r="I56" s="8"/>
      <c r="J56" s="94" t="s">
        <v>111</v>
      </c>
      <c r="K56" s="94"/>
      <c r="L56" s="95"/>
      <c r="M56" s="47">
        <v>82687.39</v>
      </c>
      <c r="N56" s="73">
        <f t="shared" si="1"/>
        <v>0.4072467986603625</v>
      </c>
    </row>
    <row r="57" spans="2:14" ht="16.5" customHeight="1">
      <c r="B57" s="6"/>
      <c r="C57" s="92"/>
      <c r="D57" s="92"/>
      <c r="E57" s="7" t="s">
        <v>112</v>
      </c>
      <c r="F57" s="8" t="s">
        <v>10</v>
      </c>
      <c r="G57" s="9">
        <v>49097</v>
      </c>
      <c r="H57" s="24">
        <f t="shared" si="2"/>
        <v>0</v>
      </c>
      <c r="I57" s="8"/>
      <c r="J57" s="94" t="s">
        <v>113</v>
      </c>
      <c r="K57" s="94"/>
      <c r="L57" s="95"/>
      <c r="M57" s="47">
        <v>14591.89</v>
      </c>
      <c r="N57" s="73">
        <f t="shared" si="1"/>
        <v>0.29720532822779394</v>
      </c>
    </row>
    <row r="58" spans="2:14" ht="16.5" customHeight="1">
      <c r="B58" s="1" t="s">
        <v>114</v>
      </c>
      <c r="C58" s="105"/>
      <c r="D58" s="105"/>
      <c r="E58" s="1"/>
      <c r="F58" s="2" t="s">
        <v>115</v>
      </c>
      <c r="G58" s="16">
        <f>G59+G64+G70+G101+G107+G114</f>
        <v>4832833</v>
      </c>
      <c r="H58" s="16">
        <f t="shared" si="2"/>
        <v>98808</v>
      </c>
      <c r="I58" s="2"/>
      <c r="J58" s="109" t="s">
        <v>116</v>
      </c>
      <c r="K58" s="109"/>
      <c r="L58" s="110"/>
      <c r="M58" s="70">
        <f>M59+M64+M70+M101+M107+M114</f>
        <v>4483698.52</v>
      </c>
      <c r="N58" s="74">
        <f t="shared" si="1"/>
        <v>0.909169690170067</v>
      </c>
    </row>
    <row r="59" spans="2:14" ht="16.5" customHeight="1">
      <c r="B59" s="3"/>
      <c r="C59" s="90" t="s">
        <v>117</v>
      </c>
      <c r="D59" s="90"/>
      <c r="E59" s="4"/>
      <c r="F59" s="5" t="s">
        <v>118</v>
      </c>
      <c r="G59" s="17">
        <f>G60+G61+G63</f>
        <v>110135</v>
      </c>
      <c r="H59" s="25">
        <f t="shared" si="2"/>
        <v>0</v>
      </c>
      <c r="I59" s="5"/>
      <c r="J59" s="98" t="s">
        <v>119</v>
      </c>
      <c r="K59" s="98"/>
      <c r="L59" s="99"/>
      <c r="M59" s="52">
        <f>M60+M61+M63</f>
        <v>110135</v>
      </c>
      <c r="N59" s="75">
        <f t="shared" si="1"/>
        <v>1</v>
      </c>
    </row>
    <row r="60" spans="2:14" ht="16.5" customHeight="1">
      <c r="B60" s="6"/>
      <c r="C60" s="92"/>
      <c r="D60" s="92"/>
      <c r="E60" s="26" t="s">
        <v>120</v>
      </c>
      <c r="F60" s="27" t="s">
        <v>121</v>
      </c>
      <c r="G60" s="28">
        <v>94035</v>
      </c>
      <c r="H60" s="33">
        <f t="shared" si="2"/>
        <v>0</v>
      </c>
      <c r="I60" s="27"/>
      <c r="J60" s="111" t="s">
        <v>122</v>
      </c>
      <c r="K60" s="111"/>
      <c r="L60" s="112"/>
      <c r="M60" s="71">
        <v>94035</v>
      </c>
      <c r="N60" s="73">
        <f t="shared" si="1"/>
        <v>1</v>
      </c>
    </row>
    <row r="61" spans="2:14" ht="16.5" customHeight="1">
      <c r="B61" s="44"/>
      <c r="C61" s="113"/>
      <c r="D61" s="114"/>
      <c r="E61" s="45" t="s">
        <v>123</v>
      </c>
      <c r="F61" s="46" t="s">
        <v>124</v>
      </c>
      <c r="G61" s="47">
        <v>13800</v>
      </c>
      <c r="H61" s="48">
        <f t="shared" si="2"/>
        <v>0</v>
      </c>
      <c r="I61" s="46"/>
      <c r="J61" s="93" t="s">
        <v>125</v>
      </c>
      <c r="K61" s="93"/>
      <c r="L61" s="93"/>
      <c r="M61" s="47">
        <v>13800</v>
      </c>
      <c r="N61" s="73">
        <f t="shared" si="1"/>
        <v>1</v>
      </c>
    </row>
    <row r="62" spans="2:14" ht="65.25" customHeight="1">
      <c r="B62" s="22" t="s">
        <v>0</v>
      </c>
      <c r="C62" s="104" t="s">
        <v>1</v>
      </c>
      <c r="D62" s="104"/>
      <c r="E62" s="32" t="s">
        <v>740</v>
      </c>
      <c r="F62" s="22" t="s">
        <v>2</v>
      </c>
      <c r="G62" s="22" t="s">
        <v>741</v>
      </c>
      <c r="H62" s="22" t="s">
        <v>742</v>
      </c>
      <c r="I62" s="22"/>
      <c r="J62" s="104" t="s">
        <v>743</v>
      </c>
      <c r="K62" s="104"/>
      <c r="L62" s="104"/>
      <c r="M62" s="22" t="s">
        <v>744</v>
      </c>
      <c r="N62" s="23" t="s">
        <v>745</v>
      </c>
    </row>
    <row r="63" spans="2:14" ht="16.5" customHeight="1">
      <c r="B63" s="6"/>
      <c r="C63" s="92"/>
      <c r="D63" s="92"/>
      <c r="E63" s="29" t="s">
        <v>126</v>
      </c>
      <c r="F63" s="30" t="s">
        <v>127</v>
      </c>
      <c r="G63" s="31">
        <v>2300</v>
      </c>
      <c r="H63" s="34">
        <f t="shared" si="2"/>
        <v>0</v>
      </c>
      <c r="I63" s="30"/>
      <c r="J63" s="96" t="s">
        <v>128</v>
      </c>
      <c r="K63" s="96"/>
      <c r="L63" s="97"/>
      <c r="M63" s="72">
        <v>2300</v>
      </c>
      <c r="N63" s="76">
        <f>M63/J63</f>
        <v>1</v>
      </c>
    </row>
    <row r="64" spans="2:14" ht="16.5" customHeight="1">
      <c r="B64" s="3"/>
      <c r="C64" s="90" t="s">
        <v>129</v>
      </c>
      <c r="D64" s="90"/>
      <c r="E64" s="4"/>
      <c r="F64" s="5" t="s">
        <v>130</v>
      </c>
      <c r="G64" s="17">
        <f>G65+G67+G68+G69</f>
        <v>155100</v>
      </c>
      <c r="H64" s="25">
        <f t="shared" si="2"/>
        <v>660</v>
      </c>
      <c r="I64" s="5"/>
      <c r="J64" s="98" t="s">
        <v>131</v>
      </c>
      <c r="K64" s="98"/>
      <c r="L64" s="99"/>
      <c r="M64" s="52">
        <f>SUM(M65:M69)</f>
        <v>145727.59</v>
      </c>
      <c r="N64" s="77">
        <f aca="true" t="shared" si="3" ref="N64:N122">M64/J64</f>
        <v>0.9355905880842321</v>
      </c>
    </row>
    <row r="65" spans="2:14" ht="16.5" customHeight="1">
      <c r="B65" s="6"/>
      <c r="C65" s="92"/>
      <c r="D65" s="92"/>
      <c r="E65" s="7" t="s">
        <v>132</v>
      </c>
      <c r="F65" s="8" t="s">
        <v>133</v>
      </c>
      <c r="G65" s="9">
        <v>150000</v>
      </c>
      <c r="H65" s="24">
        <f t="shared" si="2"/>
        <v>0</v>
      </c>
      <c r="I65" s="8"/>
      <c r="J65" s="94" t="s">
        <v>134</v>
      </c>
      <c r="K65" s="94"/>
      <c r="L65" s="95"/>
      <c r="M65" s="47">
        <v>143067</v>
      </c>
      <c r="N65" s="76">
        <f t="shared" si="3"/>
        <v>0.95378</v>
      </c>
    </row>
    <row r="66" spans="2:14" ht="16.5" customHeight="1" hidden="1">
      <c r="B66" s="6"/>
      <c r="C66" s="115"/>
      <c r="D66" s="116"/>
      <c r="E66" s="7"/>
      <c r="F66" s="8"/>
      <c r="G66" s="9"/>
      <c r="H66" s="24">
        <f t="shared" si="2"/>
        <v>0</v>
      </c>
      <c r="I66" s="8"/>
      <c r="J66" s="117"/>
      <c r="K66" s="118"/>
      <c r="L66" s="15"/>
      <c r="M66" s="47"/>
      <c r="N66" s="76" t="e">
        <f t="shared" si="3"/>
        <v>#DIV/0!</v>
      </c>
    </row>
    <row r="67" spans="2:14" ht="16.5" customHeight="1">
      <c r="B67" s="6"/>
      <c r="C67" s="92"/>
      <c r="D67" s="92"/>
      <c r="E67" s="7" t="s">
        <v>23</v>
      </c>
      <c r="F67" s="8" t="s">
        <v>24</v>
      </c>
      <c r="G67" s="9">
        <v>5000</v>
      </c>
      <c r="H67" s="24">
        <f t="shared" si="2"/>
        <v>-100</v>
      </c>
      <c r="I67" s="8"/>
      <c r="J67" s="94" t="s">
        <v>135</v>
      </c>
      <c r="K67" s="94"/>
      <c r="L67" s="95"/>
      <c r="M67" s="47">
        <v>1807.02</v>
      </c>
      <c r="N67" s="76">
        <f t="shared" si="3"/>
        <v>0.3687795918367347</v>
      </c>
    </row>
    <row r="68" spans="2:14" ht="16.5" customHeight="1">
      <c r="B68" s="6"/>
      <c r="C68" s="92"/>
      <c r="D68" s="92"/>
      <c r="E68" s="7" t="s">
        <v>136</v>
      </c>
      <c r="F68" s="8" t="s">
        <v>137</v>
      </c>
      <c r="G68" s="9">
        <v>100</v>
      </c>
      <c r="H68" s="24">
        <f t="shared" si="2"/>
        <v>100</v>
      </c>
      <c r="I68" s="8"/>
      <c r="J68" s="94" t="s">
        <v>138</v>
      </c>
      <c r="K68" s="94"/>
      <c r="L68" s="95"/>
      <c r="M68" s="47">
        <v>195.56</v>
      </c>
      <c r="N68" s="76">
        <f t="shared" si="3"/>
        <v>0.9778</v>
      </c>
    </row>
    <row r="69" spans="2:14" ht="30" customHeight="1">
      <c r="B69" s="6"/>
      <c r="C69" s="92"/>
      <c r="D69" s="92"/>
      <c r="E69" s="7" t="s">
        <v>139</v>
      </c>
      <c r="F69" s="8" t="s">
        <v>140</v>
      </c>
      <c r="G69" s="9">
        <v>0</v>
      </c>
      <c r="H69" s="24">
        <f t="shared" si="2"/>
        <v>660</v>
      </c>
      <c r="I69" s="8"/>
      <c r="J69" s="94" t="s">
        <v>141</v>
      </c>
      <c r="K69" s="94"/>
      <c r="L69" s="95"/>
      <c r="M69" s="47">
        <v>658.01</v>
      </c>
      <c r="N69" s="76">
        <f t="shared" si="3"/>
        <v>0.9969848484848485</v>
      </c>
    </row>
    <row r="70" spans="2:14" ht="16.5" customHeight="1">
      <c r="B70" s="3"/>
      <c r="C70" s="90" t="s">
        <v>142</v>
      </c>
      <c r="D70" s="90"/>
      <c r="E70" s="4"/>
      <c r="F70" s="5" t="s">
        <v>143</v>
      </c>
      <c r="G70" s="17">
        <f>G71+G72+G73+G74+G75+G76+G77+G78+G79+G80+G81+G82+G83+G84+G85+G86+G87+G88+G89+G91+G92+G98+G99+G100</f>
        <v>4402598</v>
      </c>
      <c r="H70" s="25">
        <f t="shared" si="2"/>
        <v>80245</v>
      </c>
      <c r="I70" s="5"/>
      <c r="J70" s="98" t="s">
        <v>144</v>
      </c>
      <c r="K70" s="98"/>
      <c r="L70" s="99"/>
      <c r="M70" s="52">
        <f>SUM(M71:M100)</f>
        <v>4066414.2199999997</v>
      </c>
      <c r="N70" s="77">
        <f t="shared" si="3"/>
        <v>0.907106097625993</v>
      </c>
    </row>
    <row r="71" spans="2:14" ht="16.5" customHeight="1">
      <c r="B71" s="6"/>
      <c r="C71" s="92"/>
      <c r="D71" s="92"/>
      <c r="E71" s="7" t="s">
        <v>145</v>
      </c>
      <c r="F71" s="8" t="s">
        <v>146</v>
      </c>
      <c r="G71" s="9">
        <v>4000</v>
      </c>
      <c r="H71" s="24">
        <f t="shared" si="2"/>
        <v>8036</v>
      </c>
      <c r="I71" s="8"/>
      <c r="J71" s="94" t="s">
        <v>147</v>
      </c>
      <c r="K71" s="94"/>
      <c r="L71" s="95"/>
      <c r="M71" s="47">
        <v>11848.73</v>
      </c>
      <c r="N71" s="76">
        <f t="shared" si="3"/>
        <v>0.9844408441342638</v>
      </c>
    </row>
    <row r="72" spans="2:14" ht="16.5" customHeight="1">
      <c r="B72" s="6"/>
      <c r="C72" s="92"/>
      <c r="D72" s="92"/>
      <c r="E72" s="7" t="s">
        <v>120</v>
      </c>
      <c r="F72" s="8" t="s">
        <v>121</v>
      </c>
      <c r="G72" s="9">
        <v>2971632</v>
      </c>
      <c r="H72" s="24">
        <f t="shared" si="2"/>
        <v>0</v>
      </c>
      <c r="I72" s="8"/>
      <c r="J72" s="94" t="s">
        <v>148</v>
      </c>
      <c r="K72" s="94"/>
      <c r="L72" s="95"/>
      <c r="M72" s="47">
        <v>2669677.18</v>
      </c>
      <c r="N72" s="76">
        <f t="shared" si="3"/>
        <v>0.8983875459680069</v>
      </c>
    </row>
    <row r="73" spans="2:14" ht="16.5" customHeight="1">
      <c r="B73" s="6"/>
      <c r="C73" s="92"/>
      <c r="D73" s="92"/>
      <c r="E73" s="7" t="s">
        <v>149</v>
      </c>
      <c r="F73" s="8" t="s">
        <v>150</v>
      </c>
      <c r="G73" s="9">
        <v>215000</v>
      </c>
      <c r="H73" s="24">
        <f t="shared" si="2"/>
        <v>0</v>
      </c>
      <c r="I73" s="8"/>
      <c r="J73" s="94" t="s">
        <v>151</v>
      </c>
      <c r="K73" s="94"/>
      <c r="L73" s="95"/>
      <c r="M73" s="47">
        <v>214820.5</v>
      </c>
      <c r="N73" s="76">
        <f t="shared" si="3"/>
        <v>0.9991651162790698</v>
      </c>
    </row>
    <row r="74" spans="2:14" ht="16.5" customHeight="1">
      <c r="B74" s="6"/>
      <c r="C74" s="92"/>
      <c r="D74" s="92"/>
      <c r="E74" s="7" t="s">
        <v>123</v>
      </c>
      <c r="F74" s="8" t="s">
        <v>124</v>
      </c>
      <c r="G74" s="9">
        <v>434283</v>
      </c>
      <c r="H74" s="24">
        <f t="shared" si="2"/>
        <v>0</v>
      </c>
      <c r="I74" s="8"/>
      <c r="J74" s="94" t="s">
        <v>152</v>
      </c>
      <c r="K74" s="94"/>
      <c r="L74" s="95"/>
      <c r="M74" s="47">
        <v>407125.33</v>
      </c>
      <c r="N74" s="76">
        <f t="shared" si="3"/>
        <v>0.9374655006067473</v>
      </c>
    </row>
    <row r="75" spans="2:14" ht="16.5" customHeight="1">
      <c r="B75" s="6"/>
      <c r="C75" s="92"/>
      <c r="D75" s="92"/>
      <c r="E75" s="7" t="s">
        <v>126</v>
      </c>
      <c r="F75" s="8" t="s">
        <v>127</v>
      </c>
      <c r="G75" s="9">
        <v>68780</v>
      </c>
      <c r="H75" s="24">
        <f t="shared" si="2"/>
        <v>0</v>
      </c>
      <c r="I75" s="8"/>
      <c r="J75" s="94" t="s">
        <v>153</v>
      </c>
      <c r="K75" s="94"/>
      <c r="L75" s="95"/>
      <c r="M75" s="47">
        <v>51301.69</v>
      </c>
      <c r="N75" s="76">
        <f t="shared" si="3"/>
        <v>0.7458809246874092</v>
      </c>
    </row>
    <row r="76" spans="2:14" ht="22.5" customHeight="1">
      <c r="B76" s="6"/>
      <c r="C76" s="92"/>
      <c r="D76" s="92"/>
      <c r="E76" s="7" t="s">
        <v>154</v>
      </c>
      <c r="F76" s="8" t="s">
        <v>155</v>
      </c>
      <c r="G76" s="9">
        <v>8000</v>
      </c>
      <c r="H76" s="24">
        <f t="shared" si="2"/>
        <v>-2936</v>
      </c>
      <c r="I76" s="8"/>
      <c r="J76" s="94" t="s">
        <v>156</v>
      </c>
      <c r="K76" s="94"/>
      <c r="L76" s="95"/>
      <c r="M76" s="47">
        <v>5064</v>
      </c>
      <c r="N76" s="76">
        <f t="shared" si="3"/>
        <v>1</v>
      </c>
    </row>
    <row r="77" spans="2:14" ht="16.5" customHeight="1">
      <c r="B77" s="6"/>
      <c r="C77" s="92"/>
      <c r="D77" s="92"/>
      <c r="E77" s="7" t="s">
        <v>38</v>
      </c>
      <c r="F77" s="8" t="s">
        <v>39</v>
      </c>
      <c r="G77" s="9">
        <v>51300</v>
      </c>
      <c r="H77" s="24">
        <f t="shared" si="2"/>
        <v>10999</v>
      </c>
      <c r="I77" s="8"/>
      <c r="J77" s="94" t="s">
        <v>157</v>
      </c>
      <c r="K77" s="94"/>
      <c r="L77" s="95"/>
      <c r="M77" s="47">
        <v>32842.88</v>
      </c>
      <c r="N77" s="76">
        <f t="shared" si="3"/>
        <v>0.5271814956901395</v>
      </c>
    </row>
    <row r="78" spans="2:14" ht="16.5" customHeight="1">
      <c r="B78" s="6"/>
      <c r="C78" s="92"/>
      <c r="D78" s="92"/>
      <c r="E78" s="7" t="s">
        <v>23</v>
      </c>
      <c r="F78" s="8" t="s">
        <v>24</v>
      </c>
      <c r="G78" s="9">
        <v>122115</v>
      </c>
      <c r="H78" s="24">
        <f t="shared" si="2"/>
        <v>-5968</v>
      </c>
      <c r="I78" s="8"/>
      <c r="J78" s="94" t="s">
        <v>158</v>
      </c>
      <c r="K78" s="94"/>
      <c r="L78" s="95"/>
      <c r="M78" s="47">
        <v>109373.01</v>
      </c>
      <c r="N78" s="76">
        <f t="shared" si="3"/>
        <v>0.941677443240032</v>
      </c>
    </row>
    <row r="79" spans="2:14" ht="16.5" customHeight="1">
      <c r="B79" s="6"/>
      <c r="C79" s="92"/>
      <c r="D79" s="92"/>
      <c r="E79" s="7" t="s">
        <v>71</v>
      </c>
      <c r="F79" s="8" t="s">
        <v>72</v>
      </c>
      <c r="G79" s="9">
        <v>159351</v>
      </c>
      <c r="H79" s="24">
        <f t="shared" si="2"/>
        <v>-5000</v>
      </c>
      <c r="I79" s="8"/>
      <c r="J79" s="94" t="s">
        <v>159</v>
      </c>
      <c r="K79" s="94"/>
      <c r="L79" s="95"/>
      <c r="M79" s="47">
        <v>135311.27</v>
      </c>
      <c r="N79" s="76">
        <f t="shared" si="3"/>
        <v>0.8766465393810211</v>
      </c>
    </row>
    <row r="80" spans="2:14" ht="16.5" customHeight="1">
      <c r="B80" s="6"/>
      <c r="C80" s="92"/>
      <c r="D80" s="92"/>
      <c r="E80" s="7" t="s">
        <v>42</v>
      </c>
      <c r="F80" s="8" t="s">
        <v>43</v>
      </c>
      <c r="G80" s="9">
        <v>2000</v>
      </c>
      <c r="H80" s="24">
        <f t="shared" si="2"/>
        <v>-1005</v>
      </c>
      <c r="I80" s="8"/>
      <c r="J80" s="94" t="s">
        <v>160</v>
      </c>
      <c r="K80" s="94"/>
      <c r="L80" s="95"/>
      <c r="M80" s="47">
        <v>280.44</v>
      </c>
      <c r="N80" s="76">
        <f t="shared" si="3"/>
        <v>0.28184924623115576</v>
      </c>
    </row>
    <row r="81" spans="2:14" ht="16.5" customHeight="1">
      <c r="B81" s="6"/>
      <c r="C81" s="92"/>
      <c r="D81" s="92"/>
      <c r="E81" s="7" t="s">
        <v>161</v>
      </c>
      <c r="F81" s="8" t="s">
        <v>162</v>
      </c>
      <c r="G81" s="9">
        <v>2000</v>
      </c>
      <c r="H81" s="24">
        <f t="shared" si="2"/>
        <v>0</v>
      </c>
      <c r="I81" s="8"/>
      <c r="J81" s="94" t="s">
        <v>163</v>
      </c>
      <c r="K81" s="94"/>
      <c r="L81" s="95"/>
      <c r="M81" s="47">
        <v>685</v>
      </c>
      <c r="N81" s="76">
        <f t="shared" si="3"/>
        <v>0.3425</v>
      </c>
    </row>
    <row r="82" spans="2:14" ht="16.5" customHeight="1">
      <c r="B82" s="6"/>
      <c r="C82" s="92"/>
      <c r="D82" s="92"/>
      <c r="E82" s="7" t="s">
        <v>26</v>
      </c>
      <c r="F82" s="8" t="s">
        <v>27</v>
      </c>
      <c r="G82" s="9">
        <v>190000</v>
      </c>
      <c r="H82" s="24">
        <f t="shared" si="2"/>
        <v>13674</v>
      </c>
      <c r="I82" s="8"/>
      <c r="J82" s="94" t="s">
        <v>164</v>
      </c>
      <c r="K82" s="94"/>
      <c r="L82" s="95"/>
      <c r="M82" s="47">
        <v>203673.58</v>
      </c>
      <c r="N82" s="76">
        <f t="shared" si="3"/>
        <v>0.9999979378811237</v>
      </c>
    </row>
    <row r="83" spans="2:14" ht="16.5" customHeight="1">
      <c r="B83" s="6"/>
      <c r="C83" s="92"/>
      <c r="D83" s="92"/>
      <c r="E83" s="7" t="s">
        <v>165</v>
      </c>
      <c r="F83" s="8" t="s">
        <v>166</v>
      </c>
      <c r="G83" s="9">
        <v>3500</v>
      </c>
      <c r="H83" s="24">
        <f t="shared" si="2"/>
        <v>0</v>
      </c>
      <c r="I83" s="8"/>
      <c r="J83" s="94" t="s">
        <v>167</v>
      </c>
      <c r="K83" s="94"/>
      <c r="L83" s="95"/>
      <c r="M83" s="47">
        <v>2754.81</v>
      </c>
      <c r="N83" s="76">
        <f t="shared" si="3"/>
        <v>0.7870885714285714</v>
      </c>
    </row>
    <row r="84" spans="2:14" ht="33.75" customHeight="1">
      <c r="B84" s="6"/>
      <c r="C84" s="92"/>
      <c r="D84" s="92"/>
      <c r="E84" s="7" t="s">
        <v>168</v>
      </c>
      <c r="F84" s="8" t="s">
        <v>169</v>
      </c>
      <c r="G84" s="9">
        <v>5000</v>
      </c>
      <c r="H84" s="24">
        <f t="shared" si="2"/>
        <v>5000</v>
      </c>
      <c r="I84" s="8"/>
      <c r="J84" s="94" t="s">
        <v>103</v>
      </c>
      <c r="K84" s="94"/>
      <c r="L84" s="95"/>
      <c r="M84" s="47">
        <v>8680.3</v>
      </c>
      <c r="N84" s="76">
        <f t="shared" si="3"/>
        <v>0.86803</v>
      </c>
    </row>
    <row r="85" spans="2:14" ht="30.75" customHeight="1">
      <c r="B85" s="6"/>
      <c r="C85" s="92"/>
      <c r="D85" s="92"/>
      <c r="E85" s="7" t="s">
        <v>170</v>
      </c>
      <c r="F85" s="8" t="s">
        <v>171</v>
      </c>
      <c r="G85" s="9">
        <v>40000</v>
      </c>
      <c r="H85" s="24">
        <f t="shared" si="2"/>
        <v>-5000</v>
      </c>
      <c r="I85" s="8"/>
      <c r="J85" s="94" t="s">
        <v>172</v>
      </c>
      <c r="K85" s="94"/>
      <c r="L85" s="95"/>
      <c r="M85" s="47">
        <v>31912.79</v>
      </c>
      <c r="N85" s="76">
        <f t="shared" si="3"/>
        <v>0.911794</v>
      </c>
    </row>
    <row r="86" spans="2:14" ht="16.5" customHeight="1">
      <c r="B86" s="6"/>
      <c r="C86" s="92"/>
      <c r="D86" s="92"/>
      <c r="E86" s="7" t="s">
        <v>136</v>
      </c>
      <c r="F86" s="8" t="s">
        <v>137</v>
      </c>
      <c r="G86" s="9">
        <v>10000</v>
      </c>
      <c r="H86" s="24">
        <f t="shared" si="2"/>
        <v>0</v>
      </c>
      <c r="I86" s="8"/>
      <c r="J86" s="94" t="s">
        <v>103</v>
      </c>
      <c r="K86" s="94"/>
      <c r="L86" s="95"/>
      <c r="M86" s="47">
        <v>8053.8</v>
      </c>
      <c r="N86" s="76">
        <f t="shared" si="3"/>
        <v>0.80538</v>
      </c>
    </row>
    <row r="87" spans="2:14" ht="16.5" customHeight="1">
      <c r="B87" s="6"/>
      <c r="C87" s="92"/>
      <c r="D87" s="92"/>
      <c r="E87" s="7" t="s">
        <v>29</v>
      </c>
      <c r="F87" s="8" t="s">
        <v>30</v>
      </c>
      <c r="G87" s="9">
        <v>12000</v>
      </c>
      <c r="H87" s="24">
        <f t="shared" si="2"/>
        <v>30964</v>
      </c>
      <c r="I87" s="8"/>
      <c r="J87" s="94" t="s">
        <v>173</v>
      </c>
      <c r="K87" s="94"/>
      <c r="L87" s="95"/>
      <c r="M87" s="47">
        <v>42963.23</v>
      </c>
      <c r="N87" s="76">
        <f t="shared" si="3"/>
        <v>0.9999820780188066</v>
      </c>
    </row>
    <row r="88" spans="2:14" ht="24" customHeight="1">
      <c r="B88" s="6"/>
      <c r="C88" s="92"/>
      <c r="D88" s="92"/>
      <c r="E88" s="7" t="s">
        <v>174</v>
      </c>
      <c r="F88" s="8" t="s">
        <v>175</v>
      </c>
      <c r="G88" s="9">
        <v>66287</v>
      </c>
      <c r="H88" s="24">
        <f t="shared" si="2"/>
        <v>1303</v>
      </c>
      <c r="I88" s="8"/>
      <c r="J88" s="94" t="s">
        <v>176</v>
      </c>
      <c r="K88" s="94"/>
      <c r="L88" s="95"/>
      <c r="M88" s="47">
        <v>66197</v>
      </c>
      <c r="N88" s="76">
        <f t="shared" si="3"/>
        <v>0.9793904423731321</v>
      </c>
    </row>
    <row r="89" spans="2:14" ht="22.5" customHeight="1">
      <c r="B89" s="6"/>
      <c r="C89" s="92"/>
      <c r="D89" s="92"/>
      <c r="E89" s="7" t="s">
        <v>85</v>
      </c>
      <c r="F89" s="8" t="s">
        <v>86</v>
      </c>
      <c r="G89" s="9">
        <v>350</v>
      </c>
      <c r="H89" s="24">
        <f t="shared" si="2"/>
        <v>419</v>
      </c>
      <c r="I89" s="8"/>
      <c r="J89" s="94" t="s">
        <v>177</v>
      </c>
      <c r="K89" s="94"/>
      <c r="L89" s="95"/>
      <c r="M89" s="47">
        <v>768.32</v>
      </c>
      <c r="N89" s="76">
        <f t="shared" si="3"/>
        <v>0.9991157347204161</v>
      </c>
    </row>
    <row r="90" spans="2:14" ht="16.5" customHeight="1" hidden="1">
      <c r="B90" s="6"/>
      <c r="C90" s="92"/>
      <c r="D90" s="92"/>
      <c r="E90" s="7" t="s">
        <v>17</v>
      </c>
      <c r="F90" s="8" t="s">
        <v>18</v>
      </c>
      <c r="G90" s="35"/>
      <c r="H90" s="24">
        <f t="shared" si="2"/>
        <v>0</v>
      </c>
      <c r="I90" s="8"/>
      <c r="J90" s="94" t="s">
        <v>28</v>
      </c>
      <c r="K90" s="94"/>
      <c r="L90" s="95"/>
      <c r="M90" s="47"/>
      <c r="N90" s="76" t="e">
        <f t="shared" si="3"/>
        <v>#DIV/0!</v>
      </c>
    </row>
    <row r="91" spans="2:14" ht="27" customHeight="1">
      <c r="B91" s="6"/>
      <c r="C91" s="92"/>
      <c r="D91" s="92"/>
      <c r="E91" s="7" t="s">
        <v>178</v>
      </c>
      <c r="F91" s="8" t="s">
        <v>179</v>
      </c>
      <c r="G91" s="35">
        <v>0</v>
      </c>
      <c r="H91" s="24">
        <f t="shared" si="2"/>
        <v>26000</v>
      </c>
      <c r="I91" s="8"/>
      <c r="J91" s="94" t="s">
        <v>180</v>
      </c>
      <c r="K91" s="94"/>
      <c r="L91" s="95"/>
      <c r="M91" s="47">
        <v>26000</v>
      </c>
      <c r="N91" s="76">
        <f t="shared" si="3"/>
        <v>1</v>
      </c>
    </row>
    <row r="92" spans="2:14" ht="26.25" customHeight="1">
      <c r="B92" s="6"/>
      <c r="C92" s="92"/>
      <c r="D92" s="92"/>
      <c r="E92" s="7" t="s">
        <v>181</v>
      </c>
      <c r="F92" s="8" t="s">
        <v>182</v>
      </c>
      <c r="G92" s="35">
        <v>0</v>
      </c>
      <c r="H92" s="24">
        <f t="shared" si="2"/>
        <v>1100</v>
      </c>
      <c r="I92" s="8"/>
      <c r="J92" s="94" t="s">
        <v>183</v>
      </c>
      <c r="K92" s="94"/>
      <c r="L92" s="95"/>
      <c r="M92" s="47">
        <v>600</v>
      </c>
      <c r="N92" s="76">
        <f t="shared" si="3"/>
        <v>0.5454545454545454</v>
      </c>
    </row>
    <row r="93" spans="1:14" ht="0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66"/>
      <c r="N93" s="76" t="e">
        <f t="shared" si="3"/>
        <v>#DIV/0!</v>
      </c>
    </row>
    <row r="94" spans="1:14" ht="5.25" customHeight="1" hidden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8" t="s">
        <v>184</v>
      </c>
      <c r="M94" s="66"/>
      <c r="N94" s="76" t="e">
        <f t="shared" si="3"/>
        <v>#DIV/0!</v>
      </c>
    </row>
    <row r="95" spans="2:14" ht="5.25" customHeight="1" hidden="1">
      <c r="B95" s="108" t="s">
        <v>97</v>
      </c>
      <c r="C95" s="108"/>
      <c r="D95" s="107"/>
      <c r="E95" s="107"/>
      <c r="F95" s="107"/>
      <c r="G95" s="107"/>
      <c r="H95" s="107"/>
      <c r="I95" s="107"/>
      <c r="J95" s="107"/>
      <c r="K95" s="108"/>
      <c r="M95" s="66"/>
      <c r="N95" s="76" t="e">
        <f t="shared" si="3"/>
        <v>#DIV/0!</v>
      </c>
    </row>
    <row r="96" spans="2:14" ht="11.25" customHeight="1" hidden="1">
      <c r="B96" s="108"/>
      <c r="C96" s="108"/>
      <c r="D96" s="107"/>
      <c r="E96" s="107"/>
      <c r="F96" s="107"/>
      <c r="G96" s="107"/>
      <c r="H96" s="107"/>
      <c r="I96" s="107"/>
      <c r="J96" s="107"/>
      <c r="K96" s="107"/>
      <c r="L96" s="107"/>
      <c r="M96" s="66"/>
      <c r="N96" s="76" t="e">
        <f t="shared" si="3"/>
        <v>#DIV/0!</v>
      </c>
    </row>
    <row r="97" spans="1:14" ht="63.75" customHeight="1" hidden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66"/>
      <c r="N97" s="76" t="e">
        <f t="shared" si="3"/>
        <v>#DIV/0!</v>
      </c>
    </row>
    <row r="98" spans="2:14" ht="24" customHeight="1">
      <c r="B98" s="6"/>
      <c r="C98" s="92"/>
      <c r="D98" s="92"/>
      <c r="E98" s="7" t="s">
        <v>185</v>
      </c>
      <c r="F98" s="8" t="s">
        <v>186</v>
      </c>
      <c r="G98" s="9">
        <v>0</v>
      </c>
      <c r="H98" s="24">
        <f aca="true" t="shared" si="4" ref="H98:H140">J98-G98</f>
        <v>223</v>
      </c>
      <c r="I98" s="8"/>
      <c r="J98" s="94" t="s">
        <v>187</v>
      </c>
      <c r="K98" s="94"/>
      <c r="L98" s="95"/>
      <c r="M98" s="47">
        <v>223</v>
      </c>
      <c r="N98" s="76">
        <f t="shared" si="3"/>
        <v>1</v>
      </c>
    </row>
    <row r="99" spans="2:14" ht="25.5" customHeight="1">
      <c r="B99" s="6"/>
      <c r="C99" s="92"/>
      <c r="D99" s="92"/>
      <c r="E99" s="7" t="s">
        <v>139</v>
      </c>
      <c r="F99" s="8" t="s">
        <v>140</v>
      </c>
      <c r="G99" s="9">
        <v>20000</v>
      </c>
      <c r="H99" s="24">
        <f t="shared" si="4"/>
        <v>2436</v>
      </c>
      <c r="I99" s="8"/>
      <c r="J99" s="94" t="s">
        <v>188</v>
      </c>
      <c r="K99" s="94"/>
      <c r="L99" s="95"/>
      <c r="M99" s="47">
        <v>20832.18</v>
      </c>
      <c r="N99" s="76">
        <f t="shared" si="3"/>
        <v>0.9285157782135853</v>
      </c>
    </row>
    <row r="100" spans="2:14" ht="24.75" customHeight="1">
      <c r="B100" s="6"/>
      <c r="C100" s="92"/>
      <c r="D100" s="92"/>
      <c r="E100" s="7" t="s">
        <v>53</v>
      </c>
      <c r="F100" s="8" t="s">
        <v>54</v>
      </c>
      <c r="G100" s="9">
        <v>17000</v>
      </c>
      <c r="H100" s="24">
        <f t="shared" si="4"/>
        <v>0</v>
      </c>
      <c r="I100" s="8"/>
      <c r="J100" s="94" t="s">
        <v>189</v>
      </c>
      <c r="K100" s="94"/>
      <c r="L100" s="95"/>
      <c r="M100" s="47">
        <v>15425.18</v>
      </c>
      <c r="N100" s="76">
        <f t="shared" si="3"/>
        <v>0.9073635294117647</v>
      </c>
    </row>
    <row r="101" spans="2:14" ht="16.5" customHeight="1">
      <c r="B101" s="3"/>
      <c r="C101" s="90" t="s">
        <v>190</v>
      </c>
      <c r="D101" s="90"/>
      <c r="E101" s="4"/>
      <c r="F101" s="5" t="s">
        <v>191</v>
      </c>
      <c r="G101" s="17">
        <v>0</v>
      </c>
      <c r="H101" s="25">
        <f t="shared" si="4"/>
        <v>30688</v>
      </c>
      <c r="I101" s="5"/>
      <c r="J101" s="98" t="s">
        <v>192</v>
      </c>
      <c r="K101" s="98"/>
      <c r="L101" s="99"/>
      <c r="M101" s="52">
        <f>SUM(M102:M106)</f>
        <v>30671.949999999997</v>
      </c>
      <c r="N101" s="77">
        <f t="shared" si="3"/>
        <v>0.9994769942648591</v>
      </c>
    </row>
    <row r="102" spans="2:14" ht="16.5" customHeight="1">
      <c r="B102" s="6"/>
      <c r="C102" s="92"/>
      <c r="D102" s="92"/>
      <c r="E102" s="7" t="s">
        <v>145</v>
      </c>
      <c r="F102" s="8" t="s">
        <v>146</v>
      </c>
      <c r="G102" s="9">
        <v>0</v>
      </c>
      <c r="H102" s="24">
        <f t="shared" si="4"/>
        <v>13560</v>
      </c>
      <c r="I102" s="8"/>
      <c r="J102" s="94" t="s">
        <v>193</v>
      </c>
      <c r="K102" s="94"/>
      <c r="L102" s="95"/>
      <c r="M102" s="47">
        <v>13559.52</v>
      </c>
      <c r="N102" s="76">
        <f t="shared" si="3"/>
        <v>0.9999646017699115</v>
      </c>
    </row>
    <row r="103" spans="2:14" ht="16.5" customHeight="1">
      <c r="B103" s="6"/>
      <c r="C103" s="92"/>
      <c r="D103" s="92"/>
      <c r="E103" s="7" t="s">
        <v>120</v>
      </c>
      <c r="F103" s="8" t="s">
        <v>121</v>
      </c>
      <c r="G103" s="9">
        <v>0</v>
      </c>
      <c r="H103" s="24">
        <f t="shared" si="4"/>
        <v>11880</v>
      </c>
      <c r="I103" s="8"/>
      <c r="J103" s="94" t="s">
        <v>194</v>
      </c>
      <c r="K103" s="94"/>
      <c r="L103" s="95"/>
      <c r="M103" s="47">
        <v>11880</v>
      </c>
      <c r="N103" s="76">
        <f t="shared" si="3"/>
        <v>1</v>
      </c>
    </row>
    <row r="104" spans="2:14" ht="16.5" customHeight="1">
      <c r="B104" s="6"/>
      <c r="C104" s="92"/>
      <c r="D104" s="92"/>
      <c r="E104" s="7" t="s">
        <v>123</v>
      </c>
      <c r="F104" s="8" t="s">
        <v>124</v>
      </c>
      <c r="G104" s="9">
        <v>0</v>
      </c>
      <c r="H104" s="24">
        <f t="shared" si="4"/>
        <v>3848</v>
      </c>
      <c r="I104" s="8"/>
      <c r="J104" s="94" t="s">
        <v>195</v>
      </c>
      <c r="K104" s="94"/>
      <c r="L104" s="95"/>
      <c r="M104" s="47">
        <v>3837.66</v>
      </c>
      <c r="N104" s="76">
        <f t="shared" si="3"/>
        <v>0.9973128898128898</v>
      </c>
    </row>
    <row r="105" spans="2:14" ht="16.5" customHeight="1">
      <c r="B105" s="6"/>
      <c r="C105" s="92"/>
      <c r="D105" s="92"/>
      <c r="E105" s="7" t="s">
        <v>126</v>
      </c>
      <c r="F105" s="8" t="s">
        <v>127</v>
      </c>
      <c r="G105" s="9">
        <v>0</v>
      </c>
      <c r="H105" s="24">
        <f t="shared" si="4"/>
        <v>601</v>
      </c>
      <c r="I105" s="8"/>
      <c r="J105" s="94" t="s">
        <v>196</v>
      </c>
      <c r="K105" s="94"/>
      <c r="L105" s="95"/>
      <c r="M105" s="47">
        <v>598.17</v>
      </c>
      <c r="N105" s="76">
        <f t="shared" si="3"/>
        <v>0.9952911813643927</v>
      </c>
    </row>
    <row r="106" spans="2:14" ht="16.5" customHeight="1">
      <c r="B106" s="6"/>
      <c r="C106" s="92"/>
      <c r="D106" s="92"/>
      <c r="E106" s="7" t="s">
        <v>23</v>
      </c>
      <c r="F106" s="8" t="s">
        <v>24</v>
      </c>
      <c r="G106" s="9">
        <v>0</v>
      </c>
      <c r="H106" s="24">
        <f t="shared" si="4"/>
        <v>799</v>
      </c>
      <c r="I106" s="8"/>
      <c r="J106" s="94" t="s">
        <v>197</v>
      </c>
      <c r="K106" s="94"/>
      <c r="L106" s="95"/>
      <c r="M106" s="47">
        <v>796.6</v>
      </c>
      <c r="N106" s="76">
        <f t="shared" si="3"/>
        <v>0.9969962453066333</v>
      </c>
    </row>
    <row r="107" spans="2:14" ht="16.5" customHeight="1">
      <c r="B107" s="3"/>
      <c r="C107" s="90" t="s">
        <v>198</v>
      </c>
      <c r="D107" s="90"/>
      <c r="E107" s="4"/>
      <c r="F107" s="5" t="s">
        <v>199</v>
      </c>
      <c r="G107" s="17">
        <f>G108+G109+G110+G111+G112+G113</f>
        <v>80000</v>
      </c>
      <c r="H107" s="25">
        <f t="shared" si="4"/>
        <v>-7782</v>
      </c>
      <c r="I107" s="5"/>
      <c r="J107" s="98" t="s">
        <v>200</v>
      </c>
      <c r="K107" s="98"/>
      <c r="L107" s="99"/>
      <c r="M107" s="52">
        <f>SUM(M108:M113)</f>
        <v>57742.549999999996</v>
      </c>
      <c r="N107" s="77">
        <f t="shared" si="3"/>
        <v>0.7995589742169542</v>
      </c>
    </row>
    <row r="108" spans="2:14" ht="16.5" customHeight="1">
      <c r="B108" s="6"/>
      <c r="C108" s="92"/>
      <c r="D108" s="92"/>
      <c r="E108" s="7" t="s">
        <v>23</v>
      </c>
      <c r="F108" s="8" t="s">
        <v>24</v>
      </c>
      <c r="G108" s="9">
        <v>25000</v>
      </c>
      <c r="H108" s="24">
        <f t="shared" si="4"/>
        <v>0</v>
      </c>
      <c r="I108" s="8"/>
      <c r="J108" s="94" t="s">
        <v>201</v>
      </c>
      <c r="K108" s="94"/>
      <c r="L108" s="95"/>
      <c r="M108" s="47">
        <v>19953.74</v>
      </c>
      <c r="N108" s="76">
        <f t="shared" si="3"/>
        <v>0.7981496</v>
      </c>
    </row>
    <row r="109" spans="2:14" ht="16.5" customHeight="1">
      <c r="B109" s="6"/>
      <c r="C109" s="92"/>
      <c r="D109" s="92"/>
      <c r="E109" s="7" t="s">
        <v>202</v>
      </c>
      <c r="F109" s="8" t="s">
        <v>24</v>
      </c>
      <c r="G109" s="9">
        <v>0</v>
      </c>
      <c r="H109" s="24">
        <f t="shared" si="4"/>
        <v>1270</v>
      </c>
      <c r="I109" s="8"/>
      <c r="J109" s="94" t="s">
        <v>203</v>
      </c>
      <c r="K109" s="94"/>
      <c r="L109" s="95"/>
      <c r="M109" s="47">
        <v>1114.24</v>
      </c>
      <c r="N109" s="76">
        <f t="shared" si="3"/>
        <v>0.8773543307086614</v>
      </c>
    </row>
    <row r="110" spans="2:14" ht="16.5" customHeight="1">
      <c r="B110" s="6"/>
      <c r="C110" s="92"/>
      <c r="D110" s="92"/>
      <c r="E110" s="7" t="s">
        <v>204</v>
      </c>
      <c r="F110" s="8" t="s">
        <v>24</v>
      </c>
      <c r="G110" s="9">
        <v>0</v>
      </c>
      <c r="H110" s="24">
        <f t="shared" si="4"/>
        <v>544</v>
      </c>
      <c r="I110" s="8"/>
      <c r="J110" s="94" t="s">
        <v>205</v>
      </c>
      <c r="K110" s="94"/>
      <c r="L110" s="95"/>
      <c r="M110" s="47">
        <v>477.54</v>
      </c>
      <c r="N110" s="76">
        <f t="shared" si="3"/>
        <v>0.8778308823529413</v>
      </c>
    </row>
    <row r="111" spans="2:14" ht="16.5" customHeight="1">
      <c r="B111" s="6"/>
      <c r="C111" s="92"/>
      <c r="D111" s="92"/>
      <c r="E111" s="7" t="s">
        <v>26</v>
      </c>
      <c r="F111" s="8" t="s">
        <v>27</v>
      </c>
      <c r="G111" s="9">
        <v>55000</v>
      </c>
      <c r="H111" s="24">
        <f t="shared" si="4"/>
        <v>-18094</v>
      </c>
      <c r="I111" s="8"/>
      <c r="J111" s="94" t="s">
        <v>206</v>
      </c>
      <c r="K111" s="94"/>
      <c r="L111" s="95"/>
      <c r="M111" s="47">
        <v>28051.23</v>
      </c>
      <c r="N111" s="76">
        <f t="shared" si="3"/>
        <v>0.7600723459600065</v>
      </c>
    </row>
    <row r="112" spans="2:14" ht="16.5" customHeight="1">
      <c r="B112" s="6"/>
      <c r="C112" s="92"/>
      <c r="D112" s="92"/>
      <c r="E112" s="7" t="s">
        <v>207</v>
      </c>
      <c r="F112" s="8" t="s">
        <v>27</v>
      </c>
      <c r="G112" s="9">
        <v>0</v>
      </c>
      <c r="H112" s="24">
        <f t="shared" si="4"/>
        <v>5948</v>
      </c>
      <c r="I112" s="8"/>
      <c r="J112" s="94" t="s">
        <v>208</v>
      </c>
      <c r="K112" s="94"/>
      <c r="L112" s="95"/>
      <c r="M112" s="47">
        <v>5702.06</v>
      </c>
      <c r="N112" s="76">
        <f t="shared" si="3"/>
        <v>0.958651647612643</v>
      </c>
    </row>
    <row r="113" spans="2:14" ht="16.5" customHeight="1">
      <c r="B113" s="6"/>
      <c r="C113" s="92"/>
      <c r="D113" s="92"/>
      <c r="E113" s="7" t="s">
        <v>209</v>
      </c>
      <c r="F113" s="8" t="s">
        <v>27</v>
      </c>
      <c r="G113" s="9">
        <v>0</v>
      </c>
      <c r="H113" s="24">
        <f t="shared" si="4"/>
        <v>2550</v>
      </c>
      <c r="I113" s="8"/>
      <c r="J113" s="94" t="s">
        <v>210</v>
      </c>
      <c r="K113" s="94"/>
      <c r="L113" s="95"/>
      <c r="M113" s="47">
        <v>2443.74</v>
      </c>
      <c r="N113" s="76">
        <f t="shared" si="3"/>
        <v>0.9583294117647058</v>
      </c>
    </row>
    <row r="114" spans="2:14" ht="16.5" customHeight="1">
      <c r="B114" s="3"/>
      <c r="C114" s="90" t="s">
        <v>211</v>
      </c>
      <c r="D114" s="90"/>
      <c r="E114" s="4"/>
      <c r="F114" s="5" t="s">
        <v>21</v>
      </c>
      <c r="G114" s="17">
        <f>G115+G116+G117+G118</f>
        <v>85000</v>
      </c>
      <c r="H114" s="25">
        <f t="shared" si="4"/>
        <v>-5003</v>
      </c>
      <c r="I114" s="5"/>
      <c r="J114" s="98" t="s">
        <v>212</v>
      </c>
      <c r="K114" s="98"/>
      <c r="L114" s="99"/>
      <c r="M114" s="52">
        <f>SUM(M115:M118)</f>
        <v>73007.21</v>
      </c>
      <c r="N114" s="77">
        <f t="shared" si="3"/>
        <v>0.9126243484130656</v>
      </c>
    </row>
    <row r="115" spans="2:14" ht="16.5" customHeight="1">
      <c r="B115" s="6"/>
      <c r="C115" s="92"/>
      <c r="D115" s="92"/>
      <c r="E115" s="7" t="s">
        <v>132</v>
      </c>
      <c r="F115" s="8" t="s">
        <v>133</v>
      </c>
      <c r="G115" s="9">
        <v>24000</v>
      </c>
      <c r="H115" s="24">
        <f t="shared" si="4"/>
        <v>0</v>
      </c>
      <c r="I115" s="8"/>
      <c r="J115" s="94" t="s">
        <v>213</v>
      </c>
      <c r="K115" s="94"/>
      <c r="L115" s="95"/>
      <c r="M115" s="47">
        <v>20400</v>
      </c>
      <c r="N115" s="76">
        <f t="shared" si="3"/>
        <v>0.85</v>
      </c>
    </row>
    <row r="116" spans="2:14" ht="16.5" customHeight="1">
      <c r="B116" s="6"/>
      <c r="C116" s="92"/>
      <c r="D116" s="92"/>
      <c r="E116" s="7" t="s">
        <v>23</v>
      </c>
      <c r="F116" s="8" t="s">
        <v>24</v>
      </c>
      <c r="G116" s="9">
        <v>5000</v>
      </c>
      <c r="H116" s="24">
        <f t="shared" si="4"/>
        <v>-5000</v>
      </c>
      <c r="I116" s="8"/>
      <c r="J116" s="94" t="s">
        <v>28</v>
      </c>
      <c r="K116" s="94"/>
      <c r="L116" s="95"/>
      <c r="M116" s="47">
        <v>0</v>
      </c>
      <c r="N116" s="76"/>
    </row>
    <row r="117" spans="2:14" ht="16.5" customHeight="1">
      <c r="B117" s="6"/>
      <c r="C117" s="92"/>
      <c r="D117" s="92"/>
      <c r="E117" s="7" t="s">
        <v>26</v>
      </c>
      <c r="F117" s="8" t="s">
        <v>27</v>
      </c>
      <c r="G117" s="9">
        <v>5000</v>
      </c>
      <c r="H117" s="24">
        <f t="shared" si="4"/>
        <v>0</v>
      </c>
      <c r="I117" s="8"/>
      <c r="J117" s="94" t="s">
        <v>214</v>
      </c>
      <c r="K117" s="94"/>
      <c r="L117" s="95"/>
      <c r="M117" s="47">
        <v>4993.8</v>
      </c>
      <c r="N117" s="76">
        <f t="shared" si="3"/>
        <v>0.99876</v>
      </c>
    </row>
    <row r="118" spans="2:14" ht="16.5" customHeight="1">
      <c r="B118" s="6"/>
      <c r="C118" s="92"/>
      <c r="D118" s="92"/>
      <c r="E118" s="7" t="s">
        <v>29</v>
      </c>
      <c r="F118" s="8" t="s">
        <v>30</v>
      </c>
      <c r="G118" s="9">
        <v>51000</v>
      </c>
      <c r="H118" s="24">
        <f t="shared" si="4"/>
        <v>-3</v>
      </c>
      <c r="I118" s="8"/>
      <c r="J118" s="94" t="s">
        <v>215</v>
      </c>
      <c r="K118" s="94"/>
      <c r="L118" s="95"/>
      <c r="M118" s="47">
        <v>47613.41</v>
      </c>
      <c r="N118" s="76">
        <f t="shared" si="3"/>
        <v>0.9336511951683433</v>
      </c>
    </row>
    <row r="119" spans="2:14" ht="33" customHeight="1">
      <c r="B119" s="1" t="s">
        <v>216</v>
      </c>
      <c r="C119" s="105"/>
      <c r="D119" s="105"/>
      <c r="E119" s="1"/>
      <c r="F119" s="2" t="s">
        <v>217</v>
      </c>
      <c r="G119" s="16">
        <f>G120+G127</f>
        <v>3172</v>
      </c>
      <c r="H119" s="16">
        <f t="shared" si="4"/>
        <v>36279</v>
      </c>
      <c r="I119" s="2"/>
      <c r="J119" s="109" t="s">
        <v>218</v>
      </c>
      <c r="K119" s="109"/>
      <c r="L119" s="110"/>
      <c r="M119" s="70">
        <f>M120+M127</f>
        <v>39126.97000000001</v>
      </c>
      <c r="N119" s="78">
        <f t="shared" si="3"/>
        <v>0.9917865199868193</v>
      </c>
    </row>
    <row r="120" spans="2:14" ht="32.25" customHeight="1">
      <c r="B120" s="3"/>
      <c r="C120" s="90" t="s">
        <v>219</v>
      </c>
      <c r="D120" s="90"/>
      <c r="E120" s="4"/>
      <c r="F120" s="5" t="s">
        <v>220</v>
      </c>
      <c r="G120" s="17">
        <f>G121+G122+G124+G125+G126</f>
        <v>3172</v>
      </c>
      <c r="H120" s="25">
        <f t="shared" si="4"/>
        <v>13</v>
      </c>
      <c r="I120" s="5"/>
      <c r="J120" s="98" t="s">
        <v>221</v>
      </c>
      <c r="K120" s="98"/>
      <c r="L120" s="99"/>
      <c r="M120" s="52">
        <f>M121+M122+M124+M125+M126</f>
        <v>3181.73</v>
      </c>
      <c r="N120" s="77">
        <f t="shared" si="3"/>
        <v>0.9989733124018838</v>
      </c>
    </row>
    <row r="121" spans="2:14" ht="62.25" customHeight="1">
      <c r="B121" s="6"/>
      <c r="C121" s="92"/>
      <c r="D121" s="92"/>
      <c r="E121" s="26" t="s">
        <v>222</v>
      </c>
      <c r="F121" s="27" t="s">
        <v>223</v>
      </c>
      <c r="G121" s="28">
        <v>0</v>
      </c>
      <c r="H121" s="33">
        <f t="shared" si="4"/>
        <v>15</v>
      </c>
      <c r="I121" s="27"/>
      <c r="J121" s="111" t="s">
        <v>224</v>
      </c>
      <c r="K121" s="111"/>
      <c r="L121" s="112"/>
      <c r="M121" s="71">
        <v>14.2</v>
      </c>
      <c r="N121" s="76">
        <f t="shared" si="3"/>
        <v>0.9466666666666667</v>
      </c>
    </row>
    <row r="122" spans="2:14" ht="16.5" customHeight="1">
      <c r="B122" s="44"/>
      <c r="C122" s="113"/>
      <c r="D122" s="119"/>
      <c r="E122" s="45" t="s">
        <v>123</v>
      </c>
      <c r="F122" s="46" t="s">
        <v>124</v>
      </c>
      <c r="G122" s="47">
        <v>350</v>
      </c>
      <c r="H122" s="48">
        <f t="shared" si="4"/>
        <v>36</v>
      </c>
      <c r="I122" s="46"/>
      <c r="J122" s="93" t="s">
        <v>225</v>
      </c>
      <c r="K122" s="93"/>
      <c r="L122" s="93"/>
      <c r="M122" s="47">
        <v>385.05</v>
      </c>
      <c r="N122" s="76">
        <f t="shared" si="3"/>
        <v>0.997538860103627</v>
      </c>
    </row>
    <row r="123" spans="2:14" ht="72.75" customHeight="1">
      <c r="B123" s="22" t="s">
        <v>0</v>
      </c>
      <c r="C123" s="104" t="s">
        <v>1</v>
      </c>
      <c r="D123" s="104"/>
      <c r="E123" s="32" t="s">
        <v>740</v>
      </c>
      <c r="F123" s="22" t="s">
        <v>2</v>
      </c>
      <c r="G123" s="22" t="s">
        <v>741</v>
      </c>
      <c r="H123" s="22" t="s">
        <v>742</v>
      </c>
      <c r="I123" s="22"/>
      <c r="J123" s="104" t="s">
        <v>743</v>
      </c>
      <c r="K123" s="104"/>
      <c r="L123" s="104"/>
      <c r="M123" s="22" t="s">
        <v>744</v>
      </c>
      <c r="N123" s="23" t="s">
        <v>745</v>
      </c>
    </row>
    <row r="124" spans="2:14" ht="16.5" customHeight="1">
      <c r="B124" s="6"/>
      <c r="C124" s="92"/>
      <c r="D124" s="92"/>
      <c r="E124" s="29" t="s">
        <v>126</v>
      </c>
      <c r="F124" s="30" t="s">
        <v>127</v>
      </c>
      <c r="G124" s="31">
        <v>50</v>
      </c>
      <c r="H124" s="34">
        <f t="shared" si="4"/>
        <v>13</v>
      </c>
      <c r="I124" s="30"/>
      <c r="J124" s="96" t="s">
        <v>226</v>
      </c>
      <c r="K124" s="96"/>
      <c r="L124" s="97"/>
      <c r="M124" s="79" t="s">
        <v>749</v>
      </c>
      <c r="N124" s="76">
        <f>M124/J124</f>
        <v>0.9917460317460317</v>
      </c>
    </row>
    <row r="125" spans="2:14" ht="16.5" customHeight="1">
      <c r="B125" s="6"/>
      <c r="C125" s="92"/>
      <c r="D125" s="92"/>
      <c r="E125" s="7" t="s">
        <v>38</v>
      </c>
      <c r="F125" s="8" t="s">
        <v>39</v>
      </c>
      <c r="G125" s="9">
        <v>2600</v>
      </c>
      <c r="H125" s="24">
        <f t="shared" si="4"/>
        <v>-49</v>
      </c>
      <c r="I125" s="8"/>
      <c r="J125" s="94" t="s">
        <v>227</v>
      </c>
      <c r="K125" s="94"/>
      <c r="L125" s="95"/>
      <c r="M125" s="47">
        <v>2550</v>
      </c>
      <c r="N125" s="76">
        <f aca="true" t="shared" si="5" ref="N125:N181">M125/J125</f>
        <v>0.999607996863975</v>
      </c>
    </row>
    <row r="126" spans="2:14" ht="16.5" customHeight="1">
      <c r="B126" s="6"/>
      <c r="C126" s="92"/>
      <c r="D126" s="92"/>
      <c r="E126" s="7" t="s">
        <v>23</v>
      </c>
      <c r="F126" s="8" t="s">
        <v>24</v>
      </c>
      <c r="G126" s="9">
        <v>172</v>
      </c>
      <c r="H126" s="24">
        <f t="shared" si="4"/>
        <v>-2</v>
      </c>
      <c r="I126" s="8"/>
      <c r="J126" s="94" t="s">
        <v>228</v>
      </c>
      <c r="K126" s="94"/>
      <c r="L126" s="95"/>
      <c r="M126" s="47">
        <v>170</v>
      </c>
      <c r="N126" s="76">
        <f t="shared" si="5"/>
        <v>1</v>
      </c>
    </row>
    <row r="127" spans="2:14" ht="16.5" customHeight="1">
      <c r="B127" s="3"/>
      <c r="C127" s="90" t="s">
        <v>229</v>
      </c>
      <c r="D127" s="90"/>
      <c r="E127" s="4"/>
      <c r="F127" s="5" t="s">
        <v>230</v>
      </c>
      <c r="G127" s="17">
        <v>0</v>
      </c>
      <c r="H127" s="25">
        <f t="shared" si="4"/>
        <v>36266</v>
      </c>
      <c r="I127" s="5"/>
      <c r="J127" s="98" t="s">
        <v>231</v>
      </c>
      <c r="K127" s="98"/>
      <c r="L127" s="99"/>
      <c r="M127" s="52">
        <f>SUM(M128:M134)</f>
        <v>35945.240000000005</v>
      </c>
      <c r="N127" s="77">
        <f t="shared" si="5"/>
        <v>0.9911553521204436</v>
      </c>
    </row>
    <row r="128" spans="2:14" ht="16.5" customHeight="1">
      <c r="B128" s="6"/>
      <c r="C128" s="92"/>
      <c r="D128" s="92"/>
      <c r="E128" s="7" t="s">
        <v>132</v>
      </c>
      <c r="F128" s="8" t="s">
        <v>133</v>
      </c>
      <c r="G128" s="9">
        <v>0</v>
      </c>
      <c r="H128" s="24">
        <f t="shared" si="4"/>
        <v>18760</v>
      </c>
      <c r="I128" s="8"/>
      <c r="J128" s="94" t="s">
        <v>232</v>
      </c>
      <c r="K128" s="94"/>
      <c r="L128" s="95"/>
      <c r="M128" s="47">
        <v>18440</v>
      </c>
      <c r="N128" s="76">
        <f t="shared" si="5"/>
        <v>0.9829424307036247</v>
      </c>
    </row>
    <row r="129" spans="2:14" ht="16.5" customHeight="1">
      <c r="B129" s="6"/>
      <c r="C129" s="92"/>
      <c r="D129" s="92"/>
      <c r="E129" s="7" t="s">
        <v>123</v>
      </c>
      <c r="F129" s="8" t="s">
        <v>124</v>
      </c>
      <c r="G129" s="9">
        <v>0</v>
      </c>
      <c r="H129" s="24">
        <f t="shared" si="4"/>
        <v>1306</v>
      </c>
      <c r="I129" s="8"/>
      <c r="J129" s="94" t="s">
        <v>233</v>
      </c>
      <c r="K129" s="94"/>
      <c r="L129" s="95"/>
      <c r="M129" s="47">
        <v>1305.41</v>
      </c>
      <c r="N129" s="76">
        <f t="shared" si="5"/>
        <v>0.9995482388973967</v>
      </c>
    </row>
    <row r="130" spans="2:14" ht="16.5" customHeight="1">
      <c r="B130" s="6"/>
      <c r="C130" s="92"/>
      <c r="D130" s="92"/>
      <c r="E130" s="7" t="s">
        <v>126</v>
      </c>
      <c r="F130" s="8" t="s">
        <v>127</v>
      </c>
      <c r="G130" s="9">
        <v>0</v>
      </c>
      <c r="H130" s="24">
        <f t="shared" si="4"/>
        <v>212</v>
      </c>
      <c r="I130" s="8"/>
      <c r="J130" s="94" t="s">
        <v>234</v>
      </c>
      <c r="K130" s="94"/>
      <c r="L130" s="95"/>
      <c r="M130" s="47">
        <v>211.86</v>
      </c>
      <c r="N130" s="76">
        <f t="shared" si="5"/>
        <v>0.9993396226415096</v>
      </c>
    </row>
    <row r="131" spans="2:14" ht="16.5" customHeight="1">
      <c r="B131" s="6"/>
      <c r="C131" s="92"/>
      <c r="D131" s="92"/>
      <c r="E131" s="7" t="s">
        <v>38</v>
      </c>
      <c r="F131" s="8" t="s">
        <v>39</v>
      </c>
      <c r="G131" s="9">
        <v>0</v>
      </c>
      <c r="H131" s="24">
        <f t="shared" si="4"/>
        <v>8645</v>
      </c>
      <c r="I131" s="8"/>
      <c r="J131" s="94" t="s">
        <v>235</v>
      </c>
      <c r="K131" s="94"/>
      <c r="L131" s="95"/>
      <c r="M131" s="47">
        <v>8645</v>
      </c>
      <c r="N131" s="76">
        <f t="shared" si="5"/>
        <v>1</v>
      </c>
    </row>
    <row r="132" spans="2:14" ht="16.5" customHeight="1">
      <c r="B132" s="6"/>
      <c r="C132" s="92"/>
      <c r="D132" s="92"/>
      <c r="E132" s="7" t="s">
        <v>23</v>
      </c>
      <c r="F132" s="8" t="s">
        <v>24</v>
      </c>
      <c r="G132" s="9">
        <v>0</v>
      </c>
      <c r="H132" s="24">
        <f t="shared" si="4"/>
        <v>4371</v>
      </c>
      <c r="I132" s="8"/>
      <c r="J132" s="94" t="s">
        <v>236</v>
      </c>
      <c r="K132" s="94"/>
      <c r="L132" s="95"/>
      <c r="M132" s="47">
        <v>4371</v>
      </c>
      <c r="N132" s="76">
        <f t="shared" si="5"/>
        <v>1</v>
      </c>
    </row>
    <row r="133" spans="2:14" ht="16.5" customHeight="1">
      <c r="B133" s="6"/>
      <c r="C133" s="92"/>
      <c r="D133" s="92"/>
      <c r="E133" s="7" t="s">
        <v>26</v>
      </c>
      <c r="F133" s="8" t="s">
        <v>27</v>
      </c>
      <c r="G133" s="9">
        <v>0</v>
      </c>
      <c r="H133" s="24">
        <f t="shared" si="4"/>
        <v>2792</v>
      </c>
      <c r="I133" s="8"/>
      <c r="J133" s="94" t="s">
        <v>237</v>
      </c>
      <c r="K133" s="94"/>
      <c r="L133" s="95"/>
      <c r="M133" s="47">
        <v>2791.97</v>
      </c>
      <c r="N133" s="76">
        <f t="shared" si="5"/>
        <v>0.9999892550143266</v>
      </c>
    </row>
    <row r="134" spans="2:14" ht="36.75" customHeight="1">
      <c r="B134" s="6"/>
      <c r="C134" s="92"/>
      <c r="D134" s="92"/>
      <c r="E134" s="7" t="s">
        <v>168</v>
      </c>
      <c r="F134" s="8" t="s">
        <v>169</v>
      </c>
      <c r="G134" s="9">
        <v>0</v>
      </c>
      <c r="H134" s="24">
        <f t="shared" si="4"/>
        <v>180</v>
      </c>
      <c r="I134" s="8"/>
      <c r="J134" s="94" t="s">
        <v>238</v>
      </c>
      <c r="K134" s="94"/>
      <c r="L134" s="95"/>
      <c r="M134" s="47">
        <v>180</v>
      </c>
      <c r="N134" s="76">
        <f t="shared" si="5"/>
        <v>1</v>
      </c>
    </row>
    <row r="135" spans="2:14" ht="24" customHeight="1">
      <c r="B135" s="1" t="s">
        <v>239</v>
      </c>
      <c r="C135" s="105"/>
      <c r="D135" s="105"/>
      <c r="E135" s="1"/>
      <c r="F135" s="2" t="s">
        <v>240</v>
      </c>
      <c r="G135" s="16">
        <f>G136+G138+G158+G161+G163</f>
        <v>469348</v>
      </c>
      <c r="H135" s="16">
        <f t="shared" si="4"/>
        <v>29810</v>
      </c>
      <c r="I135" s="2"/>
      <c r="J135" s="109" t="s">
        <v>241</v>
      </c>
      <c r="K135" s="109"/>
      <c r="L135" s="110"/>
      <c r="M135" s="70">
        <f>M136+M138+M158+M161+M163</f>
        <v>343331.17</v>
      </c>
      <c r="N135" s="78">
        <f t="shared" si="5"/>
        <v>0.6878206299408203</v>
      </c>
    </row>
    <row r="136" spans="2:14" ht="16.5" customHeight="1">
      <c r="B136" s="3"/>
      <c r="C136" s="90" t="s">
        <v>242</v>
      </c>
      <c r="D136" s="90"/>
      <c r="E136" s="4"/>
      <c r="F136" s="5" t="s">
        <v>243</v>
      </c>
      <c r="G136" s="17">
        <f>G137</f>
        <v>10000</v>
      </c>
      <c r="H136" s="25">
        <f t="shared" si="4"/>
        <v>0</v>
      </c>
      <c r="I136" s="5"/>
      <c r="J136" s="98" t="s">
        <v>103</v>
      </c>
      <c r="K136" s="98"/>
      <c r="L136" s="99"/>
      <c r="M136" s="52">
        <f>M137</f>
        <v>10000</v>
      </c>
      <c r="N136" s="77">
        <f t="shared" si="5"/>
        <v>1</v>
      </c>
    </row>
    <row r="137" spans="2:14" ht="16.5" customHeight="1">
      <c r="B137" s="6"/>
      <c r="C137" s="92"/>
      <c r="D137" s="92"/>
      <c r="E137" s="7" t="s">
        <v>244</v>
      </c>
      <c r="F137" s="8" t="s">
        <v>245</v>
      </c>
      <c r="G137" s="9">
        <v>10000</v>
      </c>
      <c r="H137" s="24">
        <f t="shared" si="4"/>
        <v>0</v>
      </c>
      <c r="I137" s="8"/>
      <c r="J137" s="94" t="s">
        <v>103</v>
      </c>
      <c r="K137" s="94"/>
      <c r="L137" s="95"/>
      <c r="M137" s="47">
        <v>10000</v>
      </c>
      <c r="N137" s="76">
        <f t="shared" si="5"/>
        <v>1</v>
      </c>
    </row>
    <row r="138" spans="2:14" ht="16.5" customHeight="1">
      <c r="B138" s="3"/>
      <c r="C138" s="90" t="s">
        <v>246</v>
      </c>
      <c r="D138" s="90"/>
      <c r="E138" s="4"/>
      <c r="F138" s="5" t="s">
        <v>247</v>
      </c>
      <c r="G138" s="17">
        <f>G139+G140+G146+G147+G148+G149+G150+G151+G152+G153+G154+G155+G156+G157</f>
        <v>329100</v>
      </c>
      <c r="H138" s="25">
        <f t="shared" si="4"/>
        <v>29810</v>
      </c>
      <c r="I138" s="5"/>
      <c r="J138" s="98" t="s">
        <v>248</v>
      </c>
      <c r="K138" s="98"/>
      <c r="L138" s="99"/>
      <c r="M138" s="52">
        <f>SUM(M139:M157)</f>
        <v>314979.57</v>
      </c>
      <c r="N138" s="77">
        <f t="shared" si="5"/>
        <v>0.8776004290769274</v>
      </c>
    </row>
    <row r="139" spans="2:14" ht="29.25" customHeight="1">
      <c r="B139" s="6"/>
      <c r="C139" s="92"/>
      <c r="D139" s="92"/>
      <c r="E139" s="7" t="s">
        <v>249</v>
      </c>
      <c r="F139" s="8" t="s">
        <v>250</v>
      </c>
      <c r="G139" s="9">
        <v>40000</v>
      </c>
      <c r="H139" s="24">
        <f t="shared" si="4"/>
        <v>16810</v>
      </c>
      <c r="I139" s="8"/>
      <c r="J139" s="94" t="s">
        <v>251</v>
      </c>
      <c r="K139" s="94"/>
      <c r="L139" s="95"/>
      <c r="M139" s="47">
        <v>56396.53</v>
      </c>
      <c r="N139" s="76">
        <f t="shared" si="5"/>
        <v>0.9927218799507129</v>
      </c>
    </row>
    <row r="140" spans="2:14" ht="15.75" customHeight="1">
      <c r="B140" s="6"/>
      <c r="C140" s="92"/>
      <c r="D140" s="92"/>
      <c r="E140" s="7" t="s">
        <v>145</v>
      </c>
      <c r="F140" s="8" t="s">
        <v>146</v>
      </c>
      <c r="G140" s="9">
        <v>40500</v>
      </c>
      <c r="H140" s="24">
        <f t="shared" si="4"/>
        <v>-6000</v>
      </c>
      <c r="I140" s="8"/>
      <c r="J140" s="94" t="s">
        <v>252</v>
      </c>
      <c r="K140" s="94"/>
      <c r="L140" s="95"/>
      <c r="M140" s="47">
        <v>31305</v>
      </c>
      <c r="N140" s="76">
        <f t="shared" si="5"/>
        <v>0.9073913043478261</v>
      </c>
    </row>
    <row r="141" spans="1:14" ht="1.5" customHeight="1" hidden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66"/>
      <c r="N141" s="76" t="e">
        <f t="shared" si="5"/>
        <v>#DIV/0!</v>
      </c>
    </row>
    <row r="142" spans="1:14" ht="5.25" customHeight="1" hidden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8" t="s">
        <v>253</v>
      </c>
      <c r="M142" s="66"/>
      <c r="N142" s="76" t="e">
        <f t="shared" si="5"/>
        <v>#DIV/0!</v>
      </c>
    </row>
    <row r="143" spans="2:14" ht="5.25" customHeight="1" hidden="1">
      <c r="B143" s="108" t="s">
        <v>97</v>
      </c>
      <c r="C143" s="108"/>
      <c r="D143" s="107"/>
      <c r="E143" s="107"/>
      <c r="F143" s="107"/>
      <c r="G143" s="107"/>
      <c r="H143" s="107"/>
      <c r="I143" s="107"/>
      <c r="J143" s="107"/>
      <c r="K143" s="108"/>
      <c r="M143" s="66"/>
      <c r="N143" s="76" t="e">
        <f t="shared" si="5"/>
        <v>#DIV/0!</v>
      </c>
    </row>
    <row r="144" spans="2:14" ht="11.25" customHeight="1" hidden="1">
      <c r="B144" s="108"/>
      <c r="C144" s="108"/>
      <c r="D144" s="107"/>
      <c r="E144" s="107"/>
      <c r="F144" s="107"/>
      <c r="G144" s="107"/>
      <c r="H144" s="107"/>
      <c r="I144" s="107"/>
      <c r="J144" s="107"/>
      <c r="K144" s="107"/>
      <c r="L144" s="107"/>
      <c r="M144" s="66"/>
      <c r="N144" s="76" t="e">
        <f t="shared" si="5"/>
        <v>#DIV/0!</v>
      </c>
    </row>
    <row r="145" spans="1:14" ht="63.75" customHeight="1" hidden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66"/>
      <c r="N145" s="76" t="e">
        <f t="shared" si="5"/>
        <v>#DIV/0!</v>
      </c>
    </row>
    <row r="146" spans="2:14" ht="16.5" customHeight="1">
      <c r="B146" s="6"/>
      <c r="C146" s="92"/>
      <c r="D146" s="92"/>
      <c r="E146" s="7" t="s">
        <v>123</v>
      </c>
      <c r="F146" s="8" t="s">
        <v>124</v>
      </c>
      <c r="G146" s="9">
        <v>2500</v>
      </c>
      <c r="H146" s="24">
        <f aca="true" t="shared" si="6" ref="H146:H187">J146-G146</f>
        <v>0</v>
      </c>
      <c r="I146" s="13"/>
      <c r="J146" s="93" t="s">
        <v>254</v>
      </c>
      <c r="K146" s="93"/>
      <c r="L146" s="93"/>
      <c r="M146" s="47">
        <v>1913.18</v>
      </c>
      <c r="N146" s="76">
        <f t="shared" si="5"/>
        <v>0.7652720000000001</v>
      </c>
    </row>
    <row r="147" spans="2:14" ht="16.5" customHeight="1">
      <c r="B147" s="6"/>
      <c r="C147" s="92"/>
      <c r="D147" s="92"/>
      <c r="E147" s="7" t="s">
        <v>126</v>
      </c>
      <c r="F147" s="8" t="s">
        <v>127</v>
      </c>
      <c r="G147" s="9">
        <v>100</v>
      </c>
      <c r="H147" s="24">
        <f t="shared" si="6"/>
        <v>0</v>
      </c>
      <c r="I147" s="13"/>
      <c r="J147" s="93" t="s">
        <v>19</v>
      </c>
      <c r="K147" s="93"/>
      <c r="L147" s="93"/>
      <c r="M147" s="47">
        <v>98.3</v>
      </c>
      <c r="N147" s="76">
        <f t="shared" si="5"/>
        <v>0.983</v>
      </c>
    </row>
    <row r="148" spans="2:14" ht="16.5" customHeight="1">
      <c r="B148" s="6"/>
      <c r="C148" s="92"/>
      <c r="D148" s="92"/>
      <c r="E148" s="7" t="s">
        <v>38</v>
      </c>
      <c r="F148" s="8" t="s">
        <v>39</v>
      </c>
      <c r="G148" s="9">
        <v>50000</v>
      </c>
      <c r="H148" s="24">
        <f t="shared" si="6"/>
        <v>-5000</v>
      </c>
      <c r="I148" s="13"/>
      <c r="J148" s="93" t="s">
        <v>255</v>
      </c>
      <c r="K148" s="93"/>
      <c r="L148" s="93"/>
      <c r="M148" s="47">
        <v>35526.54</v>
      </c>
      <c r="N148" s="76">
        <f t="shared" si="5"/>
        <v>0.7894786666666667</v>
      </c>
    </row>
    <row r="149" spans="2:14" ht="16.5" customHeight="1">
      <c r="B149" s="6"/>
      <c r="C149" s="92"/>
      <c r="D149" s="92"/>
      <c r="E149" s="7" t="s">
        <v>23</v>
      </c>
      <c r="F149" s="8" t="s">
        <v>24</v>
      </c>
      <c r="G149" s="9">
        <v>70000</v>
      </c>
      <c r="H149" s="24">
        <f t="shared" si="6"/>
        <v>12000</v>
      </c>
      <c r="I149" s="13"/>
      <c r="J149" s="93" t="s">
        <v>256</v>
      </c>
      <c r="K149" s="93"/>
      <c r="L149" s="93"/>
      <c r="M149" s="47">
        <v>81996.57</v>
      </c>
      <c r="N149" s="76">
        <f t="shared" si="5"/>
        <v>0.9999581707317075</v>
      </c>
    </row>
    <row r="150" spans="2:14" ht="16.5" customHeight="1">
      <c r="B150" s="6"/>
      <c r="C150" s="92"/>
      <c r="D150" s="92"/>
      <c r="E150" s="7" t="s">
        <v>71</v>
      </c>
      <c r="F150" s="8" t="s">
        <v>72</v>
      </c>
      <c r="G150" s="9">
        <v>18000</v>
      </c>
      <c r="H150" s="24">
        <f t="shared" si="6"/>
        <v>1830</v>
      </c>
      <c r="I150" s="13"/>
      <c r="J150" s="93" t="s">
        <v>257</v>
      </c>
      <c r="K150" s="93"/>
      <c r="L150" s="93"/>
      <c r="M150" s="47">
        <v>19829.98</v>
      </c>
      <c r="N150" s="76">
        <f t="shared" si="5"/>
        <v>0.9999989914271306</v>
      </c>
    </row>
    <row r="151" spans="2:14" ht="16.5" customHeight="1">
      <c r="B151" s="6"/>
      <c r="C151" s="92"/>
      <c r="D151" s="92"/>
      <c r="E151" s="7" t="s">
        <v>42</v>
      </c>
      <c r="F151" s="8" t="s">
        <v>43</v>
      </c>
      <c r="G151" s="9">
        <v>50000</v>
      </c>
      <c r="H151" s="24">
        <f t="shared" si="6"/>
        <v>-10980</v>
      </c>
      <c r="I151" s="13"/>
      <c r="J151" s="93" t="s">
        <v>258</v>
      </c>
      <c r="K151" s="93"/>
      <c r="L151" s="93"/>
      <c r="M151" s="47">
        <v>27613.52</v>
      </c>
      <c r="N151" s="76">
        <f t="shared" si="5"/>
        <v>0.7076760635571502</v>
      </c>
    </row>
    <row r="152" spans="2:14" ht="16.5" customHeight="1">
      <c r="B152" s="6"/>
      <c r="C152" s="92"/>
      <c r="D152" s="92"/>
      <c r="E152" s="7" t="s">
        <v>161</v>
      </c>
      <c r="F152" s="8" t="s">
        <v>162</v>
      </c>
      <c r="G152" s="9">
        <v>10000</v>
      </c>
      <c r="H152" s="24">
        <f t="shared" si="6"/>
        <v>0</v>
      </c>
      <c r="I152" s="13"/>
      <c r="J152" s="93" t="s">
        <v>103</v>
      </c>
      <c r="K152" s="93"/>
      <c r="L152" s="93"/>
      <c r="M152" s="47">
        <v>8620</v>
      </c>
      <c r="N152" s="76">
        <f t="shared" si="5"/>
        <v>0.862</v>
      </c>
    </row>
    <row r="153" spans="2:14" ht="16.5" customHeight="1">
      <c r="B153" s="6"/>
      <c r="C153" s="92"/>
      <c r="D153" s="92"/>
      <c r="E153" s="7" t="s">
        <v>26</v>
      </c>
      <c r="F153" s="8" t="s">
        <v>27</v>
      </c>
      <c r="G153" s="9">
        <v>20000</v>
      </c>
      <c r="H153" s="24">
        <f t="shared" si="6"/>
        <v>12170</v>
      </c>
      <c r="I153" s="13"/>
      <c r="J153" s="93" t="s">
        <v>259</v>
      </c>
      <c r="K153" s="93"/>
      <c r="L153" s="93"/>
      <c r="M153" s="47">
        <v>26765.71</v>
      </c>
      <c r="N153" s="76">
        <f t="shared" si="5"/>
        <v>0.8320083929126515</v>
      </c>
    </row>
    <row r="154" spans="2:14" ht="16.5" customHeight="1">
      <c r="B154" s="6"/>
      <c r="C154" s="92"/>
      <c r="D154" s="92"/>
      <c r="E154" s="7" t="s">
        <v>165</v>
      </c>
      <c r="F154" s="8" t="s">
        <v>166</v>
      </c>
      <c r="G154" s="9">
        <v>2000</v>
      </c>
      <c r="H154" s="24">
        <f t="shared" si="6"/>
        <v>0</v>
      </c>
      <c r="I154" s="13"/>
      <c r="J154" s="93" t="s">
        <v>163</v>
      </c>
      <c r="K154" s="93"/>
      <c r="L154" s="93"/>
      <c r="M154" s="47">
        <v>157.7</v>
      </c>
      <c r="N154" s="76">
        <f t="shared" si="5"/>
        <v>0.07884999999999999</v>
      </c>
    </row>
    <row r="155" spans="2:14" ht="16.5" customHeight="1">
      <c r="B155" s="6"/>
      <c r="C155" s="92"/>
      <c r="D155" s="92"/>
      <c r="E155" s="7" t="s">
        <v>29</v>
      </c>
      <c r="F155" s="8" t="s">
        <v>30</v>
      </c>
      <c r="G155" s="9">
        <v>18000</v>
      </c>
      <c r="H155" s="24">
        <f t="shared" si="6"/>
        <v>0</v>
      </c>
      <c r="I155" s="13"/>
      <c r="J155" s="93" t="s">
        <v>260</v>
      </c>
      <c r="K155" s="93"/>
      <c r="L155" s="93"/>
      <c r="M155" s="47">
        <v>7785</v>
      </c>
      <c r="N155" s="76">
        <f t="shared" si="5"/>
        <v>0.4325</v>
      </c>
    </row>
    <row r="156" spans="2:14" ht="16.5" customHeight="1">
      <c r="B156" s="6"/>
      <c r="C156" s="92"/>
      <c r="D156" s="92"/>
      <c r="E156" s="7" t="s">
        <v>9</v>
      </c>
      <c r="F156" s="8" t="s">
        <v>10</v>
      </c>
      <c r="G156" s="9">
        <v>8000</v>
      </c>
      <c r="H156" s="24">
        <f t="shared" si="6"/>
        <v>0</v>
      </c>
      <c r="I156" s="13"/>
      <c r="J156" s="93" t="s">
        <v>261</v>
      </c>
      <c r="K156" s="93"/>
      <c r="L156" s="93"/>
      <c r="M156" s="47">
        <v>7995</v>
      </c>
      <c r="N156" s="76">
        <f t="shared" si="5"/>
        <v>0.999375</v>
      </c>
    </row>
    <row r="157" spans="2:14" ht="26.25" customHeight="1">
      <c r="B157" s="6"/>
      <c r="C157" s="92"/>
      <c r="D157" s="92"/>
      <c r="E157" s="7" t="s">
        <v>53</v>
      </c>
      <c r="F157" s="8" t="s">
        <v>54</v>
      </c>
      <c r="G157" s="9">
        <v>0</v>
      </c>
      <c r="H157" s="24">
        <f t="shared" si="6"/>
        <v>8980</v>
      </c>
      <c r="I157" s="13"/>
      <c r="J157" s="93" t="s">
        <v>262</v>
      </c>
      <c r="K157" s="93"/>
      <c r="L157" s="93"/>
      <c r="M157" s="47">
        <v>8976.54</v>
      </c>
      <c r="N157" s="76">
        <f t="shared" si="5"/>
        <v>0.9996146993318487</v>
      </c>
    </row>
    <row r="158" spans="2:14" ht="16.5" customHeight="1">
      <c r="B158" s="3"/>
      <c r="C158" s="90" t="s">
        <v>263</v>
      </c>
      <c r="D158" s="90"/>
      <c r="E158" s="4"/>
      <c r="F158" s="5" t="s">
        <v>264</v>
      </c>
      <c r="G158" s="17">
        <f>G159+G160</f>
        <v>12000</v>
      </c>
      <c r="H158" s="25">
        <f t="shared" si="6"/>
        <v>0</v>
      </c>
      <c r="I158" s="12"/>
      <c r="J158" s="91" t="s">
        <v>265</v>
      </c>
      <c r="K158" s="91"/>
      <c r="L158" s="91"/>
      <c r="M158" s="52">
        <f>SUM(M159:M160)</f>
        <v>7035.6</v>
      </c>
      <c r="N158" s="77">
        <f t="shared" si="5"/>
        <v>0.5863</v>
      </c>
    </row>
    <row r="159" spans="2:14" ht="16.5" customHeight="1">
      <c r="B159" s="6"/>
      <c r="C159" s="92"/>
      <c r="D159" s="92"/>
      <c r="E159" s="7" t="s">
        <v>23</v>
      </c>
      <c r="F159" s="8" t="s">
        <v>24</v>
      </c>
      <c r="G159" s="9">
        <v>10000</v>
      </c>
      <c r="H159" s="24">
        <f t="shared" si="6"/>
        <v>0</v>
      </c>
      <c r="I159" s="13"/>
      <c r="J159" s="93" t="s">
        <v>103</v>
      </c>
      <c r="K159" s="93"/>
      <c r="L159" s="93"/>
      <c r="M159" s="47">
        <v>7035.6</v>
      </c>
      <c r="N159" s="76">
        <f t="shared" si="5"/>
        <v>0.7035600000000001</v>
      </c>
    </row>
    <row r="160" spans="2:14" ht="16.5" customHeight="1">
      <c r="B160" s="6"/>
      <c r="C160" s="92"/>
      <c r="D160" s="92"/>
      <c r="E160" s="7" t="s">
        <v>26</v>
      </c>
      <c r="F160" s="8" t="s">
        <v>27</v>
      </c>
      <c r="G160" s="9">
        <v>2000</v>
      </c>
      <c r="H160" s="24">
        <f t="shared" si="6"/>
        <v>0</v>
      </c>
      <c r="I160" s="13"/>
      <c r="J160" s="93" t="s">
        <v>163</v>
      </c>
      <c r="K160" s="93"/>
      <c r="L160" s="93"/>
      <c r="M160" s="47">
        <v>0</v>
      </c>
      <c r="N160" s="76">
        <f t="shared" si="5"/>
        <v>0</v>
      </c>
    </row>
    <row r="161" spans="2:14" ht="16.5" customHeight="1">
      <c r="B161" s="3"/>
      <c r="C161" s="90" t="s">
        <v>266</v>
      </c>
      <c r="D161" s="90"/>
      <c r="E161" s="4"/>
      <c r="F161" s="5" t="s">
        <v>267</v>
      </c>
      <c r="G161" s="17">
        <f>G162</f>
        <v>93000</v>
      </c>
      <c r="H161" s="25">
        <f t="shared" si="6"/>
        <v>0</v>
      </c>
      <c r="I161" s="12"/>
      <c r="J161" s="91" t="s">
        <v>268</v>
      </c>
      <c r="K161" s="91"/>
      <c r="L161" s="91"/>
      <c r="M161" s="52">
        <v>0</v>
      </c>
      <c r="N161" s="77">
        <f t="shared" si="5"/>
        <v>0</v>
      </c>
    </row>
    <row r="162" spans="2:14" ht="16.5" customHeight="1">
      <c r="B162" s="6"/>
      <c r="C162" s="92"/>
      <c r="D162" s="92"/>
      <c r="E162" s="7" t="s">
        <v>269</v>
      </c>
      <c r="F162" s="8" t="s">
        <v>270</v>
      </c>
      <c r="G162" s="9">
        <v>93000</v>
      </c>
      <c r="H162" s="24">
        <f t="shared" si="6"/>
        <v>0</v>
      </c>
      <c r="I162" s="13"/>
      <c r="J162" s="93" t="s">
        <v>268</v>
      </c>
      <c r="K162" s="93"/>
      <c r="L162" s="93"/>
      <c r="M162" s="47">
        <v>0</v>
      </c>
      <c r="N162" s="76">
        <f t="shared" si="5"/>
        <v>0</v>
      </c>
    </row>
    <row r="163" spans="2:14" ht="16.5" customHeight="1">
      <c r="B163" s="3"/>
      <c r="C163" s="90" t="s">
        <v>271</v>
      </c>
      <c r="D163" s="90"/>
      <c r="E163" s="4"/>
      <c r="F163" s="5" t="s">
        <v>21</v>
      </c>
      <c r="G163" s="17">
        <f>G164+G165+G166</f>
        <v>25248</v>
      </c>
      <c r="H163" s="25">
        <f t="shared" si="6"/>
        <v>0</v>
      </c>
      <c r="I163" s="12"/>
      <c r="J163" s="91" t="s">
        <v>272</v>
      </c>
      <c r="K163" s="91"/>
      <c r="L163" s="91"/>
      <c r="M163" s="52">
        <f>SUM(M164:M166)</f>
        <v>11316</v>
      </c>
      <c r="N163" s="77">
        <f t="shared" si="5"/>
        <v>0.4481939163498099</v>
      </c>
    </row>
    <row r="164" spans="2:14" ht="16.5" customHeight="1">
      <c r="B164" s="6"/>
      <c r="C164" s="92"/>
      <c r="D164" s="92"/>
      <c r="E164" s="7" t="s">
        <v>23</v>
      </c>
      <c r="F164" s="8" t="s">
        <v>24</v>
      </c>
      <c r="G164" s="9">
        <v>4000</v>
      </c>
      <c r="H164" s="24">
        <f t="shared" si="6"/>
        <v>0</v>
      </c>
      <c r="I164" s="13"/>
      <c r="J164" s="93" t="s">
        <v>273</v>
      </c>
      <c r="K164" s="93"/>
      <c r="L164" s="93"/>
      <c r="M164" s="47">
        <v>0</v>
      </c>
      <c r="N164" s="76">
        <f t="shared" si="5"/>
        <v>0</v>
      </c>
    </row>
    <row r="165" spans="2:14" ht="16.5" customHeight="1">
      <c r="B165" s="6"/>
      <c r="C165" s="92"/>
      <c r="D165" s="92"/>
      <c r="E165" s="7" t="s">
        <v>42</v>
      </c>
      <c r="F165" s="8" t="s">
        <v>43</v>
      </c>
      <c r="G165" s="9">
        <v>1443</v>
      </c>
      <c r="H165" s="24">
        <f t="shared" si="6"/>
        <v>0</v>
      </c>
      <c r="I165" s="13"/>
      <c r="J165" s="93" t="s">
        <v>274</v>
      </c>
      <c r="K165" s="93"/>
      <c r="L165" s="93"/>
      <c r="M165" s="47">
        <v>0</v>
      </c>
      <c r="N165" s="76">
        <f t="shared" si="5"/>
        <v>0</v>
      </c>
    </row>
    <row r="166" spans="2:14" ht="16.5" customHeight="1">
      <c r="B166" s="6"/>
      <c r="C166" s="92"/>
      <c r="D166" s="92"/>
      <c r="E166" s="7" t="s">
        <v>9</v>
      </c>
      <c r="F166" s="8" t="s">
        <v>10</v>
      </c>
      <c r="G166" s="9">
        <v>19805</v>
      </c>
      <c r="H166" s="24">
        <f t="shared" si="6"/>
        <v>0</v>
      </c>
      <c r="I166" s="13"/>
      <c r="J166" s="93" t="s">
        <v>275</v>
      </c>
      <c r="K166" s="93"/>
      <c r="L166" s="93"/>
      <c r="M166" s="47">
        <v>11316</v>
      </c>
      <c r="N166" s="76">
        <f t="shared" si="5"/>
        <v>0.5713708659429437</v>
      </c>
    </row>
    <row r="167" spans="2:14" ht="48" customHeight="1">
      <c r="B167" s="1" t="s">
        <v>276</v>
      </c>
      <c r="C167" s="105"/>
      <c r="D167" s="105"/>
      <c r="E167" s="1"/>
      <c r="F167" s="2" t="s">
        <v>277</v>
      </c>
      <c r="G167" s="16">
        <f>G168+G170</f>
        <v>139500</v>
      </c>
      <c r="H167" s="16">
        <f t="shared" si="6"/>
        <v>178061</v>
      </c>
      <c r="I167" s="11"/>
      <c r="J167" s="106" t="s">
        <v>278</v>
      </c>
      <c r="K167" s="106"/>
      <c r="L167" s="106"/>
      <c r="M167" s="70">
        <f>M168+M170</f>
        <v>309349.79000000004</v>
      </c>
      <c r="N167" s="78">
        <f t="shared" si="5"/>
        <v>0.9741428890827275</v>
      </c>
    </row>
    <row r="168" spans="2:14" ht="48" customHeight="1">
      <c r="B168" s="3"/>
      <c r="C168" s="90" t="s">
        <v>279</v>
      </c>
      <c r="D168" s="90"/>
      <c r="E168" s="4"/>
      <c r="F168" s="5" t="s">
        <v>280</v>
      </c>
      <c r="G168" s="17">
        <v>0</v>
      </c>
      <c r="H168" s="25">
        <f t="shared" si="6"/>
        <v>178061</v>
      </c>
      <c r="I168" s="12"/>
      <c r="J168" s="91" t="s">
        <v>281</v>
      </c>
      <c r="K168" s="91"/>
      <c r="L168" s="91"/>
      <c r="M168" s="52">
        <f>M169</f>
        <v>178061</v>
      </c>
      <c r="N168" s="77">
        <f t="shared" si="5"/>
        <v>1</v>
      </c>
    </row>
    <row r="169" spans="2:14" ht="16.5" customHeight="1">
      <c r="B169" s="6"/>
      <c r="C169" s="92"/>
      <c r="D169" s="92"/>
      <c r="E169" s="7" t="s">
        <v>29</v>
      </c>
      <c r="F169" s="8" t="s">
        <v>30</v>
      </c>
      <c r="G169" s="9">
        <v>0</v>
      </c>
      <c r="H169" s="24">
        <f t="shared" si="6"/>
        <v>178061</v>
      </c>
      <c r="I169" s="13"/>
      <c r="J169" s="93" t="s">
        <v>281</v>
      </c>
      <c r="K169" s="93"/>
      <c r="L169" s="93"/>
      <c r="M169" s="47">
        <v>178061</v>
      </c>
      <c r="N169" s="76">
        <f t="shared" si="5"/>
        <v>1</v>
      </c>
    </row>
    <row r="170" spans="2:14" ht="24.75" customHeight="1">
      <c r="B170" s="3"/>
      <c r="C170" s="90" t="s">
        <v>282</v>
      </c>
      <c r="D170" s="90"/>
      <c r="E170" s="4"/>
      <c r="F170" s="5" t="s">
        <v>283</v>
      </c>
      <c r="G170" s="17">
        <f>G171+G172+G173</f>
        <v>139500</v>
      </c>
      <c r="H170" s="19">
        <f t="shared" si="6"/>
        <v>0</v>
      </c>
      <c r="I170" s="12"/>
      <c r="J170" s="91" t="s">
        <v>284</v>
      </c>
      <c r="K170" s="91"/>
      <c r="L170" s="91"/>
      <c r="M170" s="52">
        <f>SUM(M171:M173)</f>
        <v>131288.79</v>
      </c>
      <c r="N170" s="77">
        <f t="shared" si="5"/>
        <v>0.9411382795698925</v>
      </c>
    </row>
    <row r="171" spans="2:14" ht="16.5" customHeight="1">
      <c r="B171" s="6"/>
      <c r="C171" s="92"/>
      <c r="D171" s="92"/>
      <c r="E171" s="7" t="s">
        <v>285</v>
      </c>
      <c r="F171" s="8" t="s">
        <v>286</v>
      </c>
      <c r="G171" s="9">
        <v>120000</v>
      </c>
      <c r="H171" s="24">
        <f t="shared" si="6"/>
        <v>0</v>
      </c>
      <c r="I171" s="13"/>
      <c r="J171" s="93" t="s">
        <v>287</v>
      </c>
      <c r="K171" s="93"/>
      <c r="L171" s="93"/>
      <c r="M171" s="47">
        <v>112267.87</v>
      </c>
      <c r="N171" s="76">
        <f t="shared" si="5"/>
        <v>0.9355655833333333</v>
      </c>
    </row>
    <row r="172" spans="2:14" ht="16.5" customHeight="1">
      <c r="B172" s="6"/>
      <c r="C172" s="92"/>
      <c r="D172" s="92"/>
      <c r="E172" s="7" t="s">
        <v>23</v>
      </c>
      <c r="F172" s="8" t="s">
        <v>24</v>
      </c>
      <c r="G172" s="9">
        <v>4500</v>
      </c>
      <c r="H172" s="24">
        <f t="shared" si="6"/>
        <v>-3000</v>
      </c>
      <c r="I172" s="13"/>
      <c r="J172" s="93" t="s">
        <v>288</v>
      </c>
      <c r="K172" s="93"/>
      <c r="L172" s="93"/>
      <c r="M172" s="47">
        <v>1105.77</v>
      </c>
      <c r="N172" s="76">
        <f t="shared" si="5"/>
        <v>0.73718</v>
      </c>
    </row>
    <row r="173" spans="2:14" ht="16.5" customHeight="1">
      <c r="B173" s="6"/>
      <c r="C173" s="92"/>
      <c r="D173" s="92"/>
      <c r="E173" s="7" t="s">
        <v>26</v>
      </c>
      <c r="F173" s="8" t="s">
        <v>27</v>
      </c>
      <c r="G173" s="9">
        <v>15000</v>
      </c>
      <c r="H173" s="24">
        <f t="shared" si="6"/>
        <v>3000</v>
      </c>
      <c r="I173" s="13"/>
      <c r="J173" s="93" t="s">
        <v>260</v>
      </c>
      <c r="K173" s="93"/>
      <c r="L173" s="93"/>
      <c r="M173" s="47">
        <v>17915.15</v>
      </c>
      <c r="N173" s="76">
        <f t="shared" si="5"/>
        <v>0.9952861111111112</v>
      </c>
    </row>
    <row r="174" spans="2:14" ht="16.5" customHeight="1">
      <c r="B174" s="1" t="s">
        <v>289</v>
      </c>
      <c r="C174" s="105"/>
      <c r="D174" s="105"/>
      <c r="E174" s="1"/>
      <c r="F174" s="2" t="s">
        <v>290</v>
      </c>
      <c r="G174" s="16">
        <f>G175</f>
        <v>680000</v>
      </c>
      <c r="H174" s="16">
        <f t="shared" si="6"/>
        <v>251745</v>
      </c>
      <c r="I174" s="11"/>
      <c r="J174" s="106" t="s">
        <v>291</v>
      </c>
      <c r="K174" s="106"/>
      <c r="L174" s="106"/>
      <c r="M174" s="70">
        <f>M175</f>
        <v>764678.21</v>
      </c>
      <c r="N174" s="78">
        <f t="shared" si="5"/>
        <v>0.8206947287079619</v>
      </c>
    </row>
    <row r="175" spans="2:14" ht="29.25" customHeight="1">
      <c r="B175" s="3"/>
      <c r="C175" s="90" t="s">
        <v>292</v>
      </c>
      <c r="D175" s="90"/>
      <c r="E175" s="4"/>
      <c r="F175" s="5" t="s">
        <v>293</v>
      </c>
      <c r="G175" s="17">
        <f>G176+G177</f>
        <v>680000</v>
      </c>
      <c r="H175" s="25">
        <f t="shared" si="6"/>
        <v>251745</v>
      </c>
      <c r="I175" s="12"/>
      <c r="J175" s="91" t="s">
        <v>291</v>
      </c>
      <c r="K175" s="91"/>
      <c r="L175" s="91"/>
      <c r="M175" s="52">
        <f>SUM(M176:M177)</f>
        <v>764678.21</v>
      </c>
      <c r="N175" s="77">
        <f t="shared" si="5"/>
        <v>0.8206947287079619</v>
      </c>
    </row>
    <row r="176" spans="2:14" ht="27.75" customHeight="1">
      <c r="B176" s="6"/>
      <c r="C176" s="92"/>
      <c r="D176" s="92"/>
      <c r="E176" s="7" t="s">
        <v>294</v>
      </c>
      <c r="F176" s="8" t="s">
        <v>295</v>
      </c>
      <c r="G176" s="9">
        <v>40000</v>
      </c>
      <c r="H176" s="24">
        <f t="shared" si="6"/>
        <v>5000</v>
      </c>
      <c r="I176" s="13"/>
      <c r="J176" s="93" t="s">
        <v>255</v>
      </c>
      <c r="K176" s="93"/>
      <c r="L176" s="93"/>
      <c r="M176" s="47">
        <v>45000</v>
      </c>
      <c r="N176" s="76">
        <f t="shared" si="5"/>
        <v>1</v>
      </c>
    </row>
    <row r="177" spans="2:14" ht="48" customHeight="1">
      <c r="B177" s="6"/>
      <c r="C177" s="92"/>
      <c r="D177" s="92"/>
      <c r="E177" s="7" t="s">
        <v>296</v>
      </c>
      <c r="F177" s="8" t="s">
        <v>297</v>
      </c>
      <c r="G177" s="9">
        <v>640000</v>
      </c>
      <c r="H177" s="24">
        <f t="shared" si="6"/>
        <v>246745</v>
      </c>
      <c r="I177" s="13"/>
      <c r="J177" s="93" t="s">
        <v>298</v>
      </c>
      <c r="K177" s="93"/>
      <c r="L177" s="93"/>
      <c r="M177" s="47">
        <v>719678.21</v>
      </c>
      <c r="N177" s="76">
        <f t="shared" si="5"/>
        <v>0.8115954530332846</v>
      </c>
    </row>
    <row r="178" spans="2:14" ht="16.5" customHeight="1">
      <c r="B178" s="1" t="s">
        <v>299</v>
      </c>
      <c r="C178" s="105"/>
      <c r="D178" s="105"/>
      <c r="E178" s="1"/>
      <c r="F178" s="2" t="s">
        <v>300</v>
      </c>
      <c r="G178" s="16">
        <f>G179+G181</f>
        <v>1872060</v>
      </c>
      <c r="H178" s="16">
        <f t="shared" si="6"/>
        <v>302674</v>
      </c>
      <c r="I178" s="11"/>
      <c r="J178" s="106" t="s">
        <v>301</v>
      </c>
      <c r="K178" s="106"/>
      <c r="L178" s="106"/>
      <c r="M178" s="70">
        <f>M179+M181</f>
        <v>1980749.94</v>
      </c>
      <c r="N178" s="78">
        <f t="shared" si="5"/>
        <v>0.9108010175037499</v>
      </c>
    </row>
    <row r="179" spans="2:14" ht="16.5" customHeight="1">
      <c r="B179" s="3"/>
      <c r="C179" s="90" t="s">
        <v>302</v>
      </c>
      <c r="D179" s="90"/>
      <c r="E179" s="4"/>
      <c r="F179" s="5" t="s">
        <v>303</v>
      </c>
      <c r="G179" s="17">
        <f>G180</f>
        <v>60000</v>
      </c>
      <c r="H179" s="25">
        <f t="shared" si="6"/>
        <v>-47326</v>
      </c>
      <c r="I179" s="12"/>
      <c r="J179" s="91" t="s">
        <v>304</v>
      </c>
      <c r="K179" s="91"/>
      <c r="L179" s="91"/>
      <c r="M179" s="52">
        <v>0</v>
      </c>
      <c r="N179" s="77">
        <f t="shared" si="5"/>
        <v>0</v>
      </c>
    </row>
    <row r="180" spans="2:14" ht="16.5" customHeight="1">
      <c r="B180" s="6"/>
      <c r="C180" s="92"/>
      <c r="D180" s="92"/>
      <c r="E180" s="26" t="s">
        <v>269</v>
      </c>
      <c r="F180" s="27" t="s">
        <v>270</v>
      </c>
      <c r="G180" s="28">
        <v>60000</v>
      </c>
      <c r="H180" s="33">
        <f t="shared" si="6"/>
        <v>-47326</v>
      </c>
      <c r="I180" s="49"/>
      <c r="J180" s="121" t="s">
        <v>304</v>
      </c>
      <c r="K180" s="121"/>
      <c r="L180" s="121"/>
      <c r="M180" s="71">
        <v>0</v>
      </c>
      <c r="N180" s="76">
        <f t="shared" si="5"/>
        <v>0</v>
      </c>
    </row>
    <row r="181" spans="2:14" ht="16.5" customHeight="1">
      <c r="B181" s="54"/>
      <c r="C181" s="120" t="s">
        <v>305</v>
      </c>
      <c r="D181" s="120"/>
      <c r="E181" s="50"/>
      <c r="F181" s="51" t="s">
        <v>306</v>
      </c>
      <c r="G181" s="52">
        <f>G183+G184</f>
        <v>1812060</v>
      </c>
      <c r="H181" s="53">
        <f t="shared" si="6"/>
        <v>350000</v>
      </c>
      <c r="I181" s="51"/>
      <c r="J181" s="91" t="s">
        <v>307</v>
      </c>
      <c r="K181" s="91"/>
      <c r="L181" s="91"/>
      <c r="M181" s="52">
        <f>M183+M184</f>
        <v>1980749.94</v>
      </c>
      <c r="N181" s="77">
        <f t="shared" si="5"/>
        <v>0.9161401348713727</v>
      </c>
    </row>
    <row r="182" spans="2:14" ht="72.75" customHeight="1">
      <c r="B182" s="22" t="s">
        <v>0</v>
      </c>
      <c r="C182" s="104" t="s">
        <v>1</v>
      </c>
      <c r="D182" s="104"/>
      <c r="E182" s="32" t="s">
        <v>740</v>
      </c>
      <c r="F182" s="22" t="s">
        <v>2</v>
      </c>
      <c r="G182" s="22" t="s">
        <v>741</v>
      </c>
      <c r="H182" s="22" t="s">
        <v>742</v>
      </c>
      <c r="I182" s="22"/>
      <c r="J182" s="104" t="s">
        <v>743</v>
      </c>
      <c r="K182" s="104"/>
      <c r="L182" s="104"/>
      <c r="M182" s="22" t="s">
        <v>744</v>
      </c>
      <c r="N182" s="23" t="s">
        <v>745</v>
      </c>
    </row>
    <row r="183" spans="2:14" ht="16.5" customHeight="1">
      <c r="B183" s="6"/>
      <c r="C183" s="92"/>
      <c r="D183" s="92"/>
      <c r="E183" s="7" t="s">
        <v>110</v>
      </c>
      <c r="F183" s="8" t="s">
        <v>10</v>
      </c>
      <c r="G183" s="9">
        <v>740690</v>
      </c>
      <c r="H183" s="24">
        <f t="shared" si="6"/>
        <v>0</v>
      </c>
      <c r="I183" s="13"/>
      <c r="J183" s="93" t="s">
        <v>308</v>
      </c>
      <c r="K183" s="93"/>
      <c r="L183" s="93"/>
      <c r="M183" s="47">
        <v>726473.6</v>
      </c>
      <c r="N183" s="73">
        <f>M183/J183</f>
        <v>0.9808065452483494</v>
      </c>
    </row>
    <row r="184" spans="2:14" ht="16.5" customHeight="1">
      <c r="B184" s="6"/>
      <c r="C184" s="92"/>
      <c r="D184" s="92"/>
      <c r="E184" s="7" t="s">
        <v>112</v>
      </c>
      <c r="F184" s="8" t="s">
        <v>10</v>
      </c>
      <c r="G184" s="9">
        <v>1071370</v>
      </c>
      <c r="H184" s="24">
        <f t="shared" si="6"/>
        <v>350000</v>
      </c>
      <c r="I184" s="13"/>
      <c r="J184" s="93" t="s">
        <v>309</v>
      </c>
      <c r="K184" s="93"/>
      <c r="L184" s="93"/>
      <c r="M184" s="47" t="s">
        <v>750</v>
      </c>
      <c r="N184" s="73">
        <f aca="true" t="shared" si="7" ref="N184:N247">M184/J184</f>
        <v>0.8824418272511733</v>
      </c>
    </row>
    <row r="185" spans="2:14" ht="16.5" customHeight="1">
      <c r="B185" s="1" t="s">
        <v>310</v>
      </c>
      <c r="C185" s="105"/>
      <c r="D185" s="105"/>
      <c r="E185" s="1"/>
      <c r="F185" s="2" t="s">
        <v>311</v>
      </c>
      <c r="G185" s="16">
        <f>G186+G211+G223+G249+G261+G279+G298+G316+G321+G332</f>
        <v>15193337</v>
      </c>
      <c r="H185" s="16">
        <f t="shared" si="6"/>
        <v>307738</v>
      </c>
      <c r="I185" s="11"/>
      <c r="J185" s="106" t="s">
        <v>312</v>
      </c>
      <c r="K185" s="106"/>
      <c r="L185" s="106"/>
      <c r="M185" s="70">
        <f>M186+M211+M223+M249+M261+M279+M298+M316+M321+M332</f>
        <v>14742458.059999999</v>
      </c>
      <c r="N185" s="74">
        <f t="shared" si="7"/>
        <v>0.9510603658133386</v>
      </c>
    </row>
    <row r="186" spans="2:14" ht="16.5" customHeight="1">
      <c r="B186" s="3"/>
      <c r="C186" s="90" t="s">
        <v>313</v>
      </c>
      <c r="D186" s="90"/>
      <c r="E186" s="4"/>
      <c r="F186" s="5" t="s">
        <v>314</v>
      </c>
      <c r="G186" s="17">
        <f>G187+G188+G194+G195+G196+G197+G198+G199+G200+G201+G202+G203+G204+G205+G206+G207+G208+G209+G210</f>
        <v>7549209</v>
      </c>
      <c r="H186" s="25">
        <f t="shared" si="6"/>
        <v>115577</v>
      </c>
      <c r="I186" s="12"/>
      <c r="J186" s="91" t="s">
        <v>315</v>
      </c>
      <c r="K186" s="91"/>
      <c r="L186" s="91"/>
      <c r="M186" s="52">
        <f>SUM(M187:M210)</f>
        <v>7284493.27</v>
      </c>
      <c r="N186" s="75">
        <f t="shared" si="7"/>
        <v>0.9503844295196239</v>
      </c>
    </row>
    <row r="187" spans="2:14" ht="23.25" customHeight="1">
      <c r="B187" s="6"/>
      <c r="C187" s="92"/>
      <c r="D187" s="92"/>
      <c r="E187" s="7" t="s">
        <v>316</v>
      </c>
      <c r="F187" s="8" t="s">
        <v>317</v>
      </c>
      <c r="G187" s="9">
        <v>170000</v>
      </c>
      <c r="H187" s="24">
        <f t="shared" si="6"/>
        <v>25220</v>
      </c>
      <c r="I187" s="13"/>
      <c r="J187" s="93" t="s">
        <v>318</v>
      </c>
      <c r="K187" s="93"/>
      <c r="L187" s="93"/>
      <c r="M187" s="47">
        <v>194420</v>
      </c>
      <c r="N187" s="73">
        <f t="shared" si="7"/>
        <v>0.9959020592152443</v>
      </c>
    </row>
    <row r="188" spans="2:14" ht="16.5" customHeight="1">
      <c r="B188" s="6"/>
      <c r="C188" s="92"/>
      <c r="D188" s="92"/>
      <c r="E188" s="7" t="s">
        <v>145</v>
      </c>
      <c r="F188" s="8" t="s">
        <v>146</v>
      </c>
      <c r="G188" s="9">
        <v>174262</v>
      </c>
      <c r="H188" s="24">
        <f>J188-G188</f>
        <v>8000</v>
      </c>
      <c r="I188" s="13"/>
      <c r="J188" s="93" t="s">
        <v>319</v>
      </c>
      <c r="K188" s="93"/>
      <c r="L188" s="93"/>
      <c r="M188" s="47">
        <v>167966.92</v>
      </c>
      <c r="N188" s="73">
        <f t="shared" si="7"/>
        <v>0.9215685112640046</v>
      </c>
    </row>
    <row r="189" spans="1:14" ht="0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66"/>
      <c r="N189" s="73" t="e">
        <f t="shared" si="7"/>
        <v>#DIV/0!</v>
      </c>
    </row>
    <row r="190" spans="1:14" ht="5.25" customHeight="1" hidden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8" t="s">
        <v>320</v>
      </c>
      <c r="M190" s="66"/>
      <c r="N190" s="73" t="e">
        <f t="shared" si="7"/>
        <v>#DIV/0!</v>
      </c>
    </row>
    <row r="191" spans="2:14" ht="5.25" customHeight="1" hidden="1">
      <c r="B191" s="108" t="s">
        <v>97</v>
      </c>
      <c r="C191" s="108"/>
      <c r="D191" s="107"/>
      <c r="E191" s="107"/>
      <c r="F191" s="107"/>
      <c r="G191" s="107"/>
      <c r="H191" s="107"/>
      <c r="I191" s="107"/>
      <c r="J191" s="107"/>
      <c r="K191" s="108"/>
      <c r="M191" s="66"/>
      <c r="N191" s="73" t="e">
        <f t="shared" si="7"/>
        <v>#DIV/0!</v>
      </c>
    </row>
    <row r="192" spans="2:14" ht="11.25" customHeight="1" hidden="1">
      <c r="B192" s="108"/>
      <c r="C192" s="108"/>
      <c r="D192" s="107"/>
      <c r="E192" s="107"/>
      <c r="F192" s="107"/>
      <c r="G192" s="107"/>
      <c r="H192" s="107"/>
      <c r="I192" s="107"/>
      <c r="J192" s="107"/>
      <c r="K192" s="107"/>
      <c r="L192" s="107"/>
      <c r="M192" s="66"/>
      <c r="N192" s="73" t="e">
        <f t="shared" si="7"/>
        <v>#DIV/0!</v>
      </c>
    </row>
    <row r="193" spans="1:14" ht="63.75" customHeight="1" hidden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66"/>
      <c r="N193" s="73" t="e">
        <f t="shared" si="7"/>
        <v>#DIV/0!</v>
      </c>
    </row>
    <row r="194" spans="2:14" ht="16.5" customHeight="1">
      <c r="B194" s="6"/>
      <c r="C194" s="92"/>
      <c r="D194" s="92"/>
      <c r="E194" s="7" t="s">
        <v>120</v>
      </c>
      <c r="F194" s="8" t="s">
        <v>121</v>
      </c>
      <c r="G194" s="9">
        <v>4838440</v>
      </c>
      <c r="H194" s="24">
        <f aca="true" t="shared" si="8" ref="H194:H237">J194-G194</f>
        <v>-162716</v>
      </c>
      <c r="I194" s="13"/>
      <c r="J194" s="93" t="s">
        <v>321</v>
      </c>
      <c r="K194" s="93"/>
      <c r="L194" s="93"/>
      <c r="M194" s="47">
        <v>4474591.28</v>
      </c>
      <c r="N194" s="73">
        <f t="shared" si="7"/>
        <v>0.9569836200768053</v>
      </c>
    </row>
    <row r="195" spans="2:14" ht="16.5" customHeight="1">
      <c r="B195" s="6"/>
      <c r="C195" s="92"/>
      <c r="D195" s="92"/>
      <c r="E195" s="7" t="s">
        <v>149</v>
      </c>
      <c r="F195" s="8" t="s">
        <v>150</v>
      </c>
      <c r="G195" s="9">
        <v>359272</v>
      </c>
      <c r="H195" s="24">
        <f t="shared" si="8"/>
        <v>-28800</v>
      </c>
      <c r="I195" s="13"/>
      <c r="J195" s="93" t="s">
        <v>322</v>
      </c>
      <c r="K195" s="93"/>
      <c r="L195" s="93"/>
      <c r="M195" s="47">
        <v>329132.45</v>
      </c>
      <c r="N195" s="73">
        <f t="shared" si="7"/>
        <v>0.9959465552300951</v>
      </c>
    </row>
    <row r="196" spans="2:14" ht="16.5" customHeight="1">
      <c r="B196" s="6"/>
      <c r="C196" s="92"/>
      <c r="D196" s="92"/>
      <c r="E196" s="7" t="s">
        <v>123</v>
      </c>
      <c r="F196" s="8" t="s">
        <v>124</v>
      </c>
      <c r="G196" s="9">
        <v>787117</v>
      </c>
      <c r="H196" s="24">
        <f t="shared" si="8"/>
        <v>4462</v>
      </c>
      <c r="I196" s="13"/>
      <c r="J196" s="93" t="s">
        <v>323</v>
      </c>
      <c r="K196" s="93"/>
      <c r="L196" s="93"/>
      <c r="M196" s="47">
        <v>732705.9</v>
      </c>
      <c r="N196" s="73">
        <f t="shared" si="7"/>
        <v>0.9256257429770118</v>
      </c>
    </row>
    <row r="197" spans="2:14" ht="16.5" customHeight="1">
      <c r="B197" s="6"/>
      <c r="C197" s="92"/>
      <c r="D197" s="92"/>
      <c r="E197" s="7" t="s">
        <v>126</v>
      </c>
      <c r="F197" s="8" t="s">
        <v>127</v>
      </c>
      <c r="G197" s="9">
        <v>127652</v>
      </c>
      <c r="H197" s="24">
        <f t="shared" si="8"/>
        <v>-959</v>
      </c>
      <c r="I197" s="13"/>
      <c r="J197" s="93" t="s">
        <v>324</v>
      </c>
      <c r="K197" s="93"/>
      <c r="L197" s="93"/>
      <c r="M197" s="47">
        <v>106302.07</v>
      </c>
      <c r="N197" s="73">
        <f t="shared" si="7"/>
        <v>0.8390524338361236</v>
      </c>
    </row>
    <row r="198" spans="2:14" ht="16.5" customHeight="1">
      <c r="B198" s="6"/>
      <c r="C198" s="92"/>
      <c r="D198" s="92"/>
      <c r="E198" s="7" t="s">
        <v>38</v>
      </c>
      <c r="F198" s="8" t="s">
        <v>39</v>
      </c>
      <c r="G198" s="9">
        <v>9500</v>
      </c>
      <c r="H198" s="24">
        <f t="shared" si="8"/>
        <v>0</v>
      </c>
      <c r="I198" s="13"/>
      <c r="J198" s="93" t="s">
        <v>325</v>
      </c>
      <c r="K198" s="93"/>
      <c r="L198" s="93"/>
      <c r="M198" s="47">
        <v>3300</v>
      </c>
      <c r="N198" s="73">
        <f t="shared" si="7"/>
        <v>0.3473684210526316</v>
      </c>
    </row>
    <row r="199" spans="2:14" ht="16.5" customHeight="1">
      <c r="B199" s="6"/>
      <c r="C199" s="92"/>
      <c r="D199" s="92"/>
      <c r="E199" s="7" t="s">
        <v>23</v>
      </c>
      <c r="F199" s="8" t="s">
        <v>24</v>
      </c>
      <c r="G199" s="9">
        <v>330000</v>
      </c>
      <c r="H199" s="24">
        <f t="shared" si="8"/>
        <v>-1200</v>
      </c>
      <c r="I199" s="13"/>
      <c r="J199" s="93" t="s">
        <v>326</v>
      </c>
      <c r="K199" s="93"/>
      <c r="L199" s="93"/>
      <c r="M199" s="47">
        <v>309698.18</v>
      </c>
      <c r="N199" s="73">
        <f t="shared" si="7"/>
        <v>0.9419044403892943</v>
      </c>
    </row>
    <row r="200" spans="2:14" ht="21" customHeight="1">
      <c r="B200" s="6"/>
      <c r="C200" s="92"/>
      <c r="D200" s="92"/>
      <c r="E200" s="7" t="s">
        <v>327</v>
      </c>
      <c r="F200" s="8" t="s">
        <v>328</v>
      </c>
      <c r="G200" s="9">
        <v>14000</v>
      </c>
      <c r="H200" s="24">
        <f t="shared" si="8"/>
        <v>-2000</v>
      </c>
      <c r="I200" s="13"/>
      <c r="J200" s="93" t="s">
        <v>265</v>
      </c>
      <c r="K200" s="93"/>
      <c r="L200" s="93"/>
      <c r="M200" s="47">
        <v>9293.79</v>
      </c>
      <c r="N200" s="73">
        <f t="shared" si="7"/>
        <v>0.7744825000000001</v>
      </c>
    </row>
    <row r="201" spans="2:14" ht="16.5" customHeight="1">
      <c r="B201" s="6"/>
      <c r="C201" s="92"/>
      <c r="D201" s="92"/>
      <c r="E201" s="7" t="s">
        <v>71</v>
      </c>
      <c r="F201" s="8" t="s">
        <v>72</v>
      </c>
      <c r="G201" s="9">
        <v>245000</v>
      </c>
      <c r="H201" s="24">
        <f t="shared" si="8"/>
        <v>39000</v>
      </c>
      <c r="I201" s="13"/>
      <c r="J201" s="93" t="s">
        <v>329</v>
      </c>
      <c r="K201" s="93"/>
      <c r="L201" s="93"/>
      <c r="M201" s="47">
        <v>268151.43</v>
      </c>
      <c r="N201" s="73">
        <f t="shared" si="7"/>
        <v>0.944195176056338</v>
      </c>
    </row>
    <row r="202" spans="2:14" ht="16.5" customHeight="1">
      <c r="B202" s="6"/>
      <c r="C202" s="92"/>
      <c r="D202" s="92"/>
      <c r="E202" s="7" t="s">
        <v>42</v>
      </c>
      <c r="F202" s="8" t="s">
        <v>43</v>
      </c>
      <c r="G202" s="9">
        <v>82000</v>
      </c>
      <c r="H202" s="24">
        <f t="shared" si="8"/>
        <v>226400</v>
      </c>
      <c r="I202" s="13"/>
      <c r="J202" s="93" t="s">
        <v>330</v>
      </c>
      <c r="K202" s="93"/>
      <c r="L202" s="93"/>
      <c r="M202" s="47">
        <v>287613.81</v>
      </c>
      <c r="N202" s="73">
        <f t="shared" si="7"/>
        <v>0.9325999027237354</v>
      </c>
    </row>
    <row r="203" spans="2:14" ht="16.5" customHeight="1">
      <c r="B203" s="6"/>
      <c r="C203" s="92"/>
      <c r="D203" s="92"/>
      <c r="E203" s="7" t="s">
        <v>161</v>
      </c>
      <c r="F203" s="8" t="s">
        <v>162</v>
      </c>
      <c r="G203" s="9">
        <v>3400</v>
      </c>
      <c r="H203" s="24">
        <f t="shared" si="8"/>
        <v>7550</v>
      </c>
      <c r="I203" s="13"/>
      <c r="J203" s="93" t="s">
        <v>331</v>
      </c>
      <c r="K203" s="93"/>
      <c r="L203" s="93"/>
      <c r="M203" s="47">
        <v>9610</v>
      </c>
      <c r="N203" s="73">
        <f t="shared" si="7"/>
        <v>0.8776255707762557</v>
      </c>
    </row>
    <row r="204" spans="2:14" ht="16.5" customHeight="1">
      <c r="B204" s="6"/>
      <c r="C204" s="92"/>
      <c r="D204" s="92"/>
      <c r="E204" s="7" t="s">
        <v>26</v>
      </c>
      <c r="F204" s="8" t="s">
        <v>27</v>
      </c>
      <c r="G204" s="9">
        <v>125000</v>
      </c>
      <c r="H204" s="24">
        <f t="shared" si="8"/>
        <v>-15330</v>
      </c>
      <c r="I204" s="13"/>
      <c r="J204" s="93" t="s">
        <v>332</v>
      </c>
      <c r="K204" s="93"/>
      <c r="L204" s="93"/>
      <c r="M204" s="47">
        <v>102875.01</v>
      </c>
      <c r="N204" s="73">
        <f t="shared" si="7"/>
        <v>0.9380414881006656</v>
      </c>
    </row>
    <row r="205" spans="2:14" ht="16.5" customHeight="1">
      <c r="B205" s="6"/>
      <c r="C205" s="92"/>
      <c r="D205" s="92"/>
      <c r="E205" s="7" t="s">
        <v>165</v>
      </c>
      <c r="F205" s="8" t="s">
        <v>166</v>
      </c>
      <c r="G205" s="9">
        <v>6000</v>
      </c>
      <c r="H205" s="24">
        <f t="shared" si="8"/>
        <v>-450</v>
      </c>
      <c r="I205" s="13"/>
      <c r="J205" s="93" t="s">
        <v>333</v>
      </c>
      <c r="K205" s="93"/>
      <c r="L205" s="93"/>
      <c r="M205" s="47">
        <v>3236.97</v>
      </c>
      <c r="N205" s="73">
        <f t="shared" si="7"/>
        <v>0.5832378378378378</v>
      </c>
    </row>
    <row r="206" spans="2:14" ht="35.25" customHeight="1">
      <c r="B206" s="6"/>
      <c r="C206" s="92"/>
      <c r="D206" s="92"/>
      <c r="E206" s="7" t="s">
        <v>170</v>
      </c>
      <c r="F206" s="8" t="s">
        <v>171</v>
      </c>
      <c r="G206" s="9">
        <v>11000</v>
      </c>
      <c r="H206" s="24">
        <f t="shared" si="8"/>
        <v>1450</v>
      </c>
      <c r="I206" s="13"/>
      <c r="J206" s="93" t="s">
        <v>334</v>
      </c>
      <c r="K206" s="93"/>
      <c r="L206" s="93"/>
      <c r="M206" s="47">
        <v>10174</v>
      </c>
      <c r="N206" s="73">
        <f t="shared" si="7"/>
        <v>0.8171887550200804</v>
      </c>
    </row>
    <row r="207" spans="2:14" ht="16.5" customHeight="1">
      <c r="B207" s="6"/>
      <c r="C207" s="92"/>
      <c r="D207" s="92"/>
      <c r="E207" s="7" t="s">
        <v>136</v>
      </c>
      <c r="F207" s="8" t="s">
        <v>137</v>
      </c>
      <c r="G207" s="9">
        <v>1300</v>
      </c>
      <c r="H207" s="24">
        <f t="shared" si="8"/>
        <v>2000</v>
      </c>
      <c r="I207" s="13"/>
      <c r="J207" s="93" t="s">
        <v>335</v>
      </c>
      <c r="K207" s="93"/>
      <c r="L207" s="93"/>
      <c r="M207" s="47">
        <v>1834</v>
      </c>
      <c r="N207" s="73">
        <f t="shared" si="7"/>
        <v>0.5557575757575758</v>
      </c>
    </row>
    <row r="208" spans="2:14" ht="16.5" customHeight="1">
      <c r="B208" s="6"/>
      <c r="C208" s="92"/>
      <c r="D208" s="92"/>
      <c r="E208" s="7" t="s">
        <v>29</v>
      </c>
      <c r="F208" s="8" t="s">
        <v>30</v>
      </c>
      <c r="G208" s="9">
        <v>7000</v>
      </c>
      <c r="H208" s="24">
        <f t="shared" si="8"/>
        <v>0</v>
      </c>
      <c r="I208" s="13"/>
      <c r="J208" s="93" t="s">
        <v>336</v>
      </c>
      <c r="K208" s="93"/>
      <c r="L208" s="93"/>
      <c r="M208" s="47">
        <v>4516.5</v>
      </c>
      <c r="N208" s="73">
        <f t="shared" si="7"/>
        <v>0.6452142857142857</v>
      </c>
    </row>
    <row r="209" spans="2:14" ht="24" customHeight="1">
      <c r="B209" s="6"/>
      <c r="C209" s="92"/>
      <c r="D209" s="92"/>
      <c r="E209" s="7" t="s">
        <v>174</v>
      </c>
      <c r="F209" s="8" t="s">
        <v>175</v>
      </c>
      <c r="G209" s="9">
        <v>258266</v>
      </c>
      <c r="H209" s="24">
        <f t="shared" si="8"/>
        <v>4950</v>
      </c>
      <c r="I209" s="13"/>
      <c r="J209" s="93" t="s">
        <v>337</v>
      </c>
      <c r="K209" s="93"/>
      <c r="L209" s="93"/>
      <c r="M209" s="47">
        <v>261075.96</v>
      </c>
      <c r="N209" s="73">
        <f t="shared" si="7"/>
        <v>0.9918696431827853</v>
      </c>
    </row>
    <row r="210" spans="2:14" ht="23.25" customHeight="1">
      <c r="B210" s="6"/>
      <c r="C210" s="92"/>
      <c r="D210" s="92"/>
      <c r="E210" s="7" t="s">
        <v>53</v>
      </c>
      <c r="F210" s="8" t="s">
        <v>54</v>
      </c>
      <c r="G210" s="9">
        <v>0</v>
      </c>
      <c r="H210" s="24">
        <f t="shared" si="8"/>
        <v>8000</v>
      </c>
      <c r="I210" s="13"/>
      <c r="J210" s="93" t="s">
        <v>261</v>
      </c>
      <c r="K210" s="93"/>
      <c r="L210" s="93"/>
      <c r="M210" s="47">
        <v>7995</v>
      </c>
      <c r="N210" s="73">
        <f t="shared" si="7"/>
        <v>0.999375</v>
      </c>
    </row>
    <row r="211" spans="2:14" ht="21.75" customHeight="1">
      <c r="B211" s="3"/>
      <c r="C211" s="90" t="s">
        <v>338</v>
      </c>
      <c r="D211" s="90"/>
      <c r="E211" s="4"/>
      <c r="F211" s="5" t="s">
        <v>339</v>
      </c>
      <c r="G211" s="17">
        <f>G212+G213+G214+G215+G216+G217+G218+G219+G220+G221+G222</f>
        <v>403115</v>
      </c>
      <c r="H211" s="19">
        <f t="shared" si="8"/>
        <v>26150</v>
      </c>
      <c r="I211" s="12"/>
      <c r="J211" s="91" t="s">
        <v>340</v>
      </c>
      <c r="K211" s="91"/>
      <c r="L211" s="91"/>
      <c r="M211" s="52">
        <f>SUM(M212:M222)</f>
        <v>404979.1699999999</v>
      </c>
      <c r="N211" s="75">
        <f t="shared" si="7"/>
        <v>0.9434246211547643</v>
      </c>
    </row>
    <row r="212" spans="2:14" ht="19.5" customHeight="1">
      <c r="B212" s="6"/>
      <c r="C212" s="92"/>
      <c r="D212" s="92"/>
      <c r="E212" s="7" t="s">
        <v>316</v>
      </c>
      <c r="F212" s="8" t="s">
        <v>317</v>
      </c>
      <c r="G212" s="9">
        <v>21000</v>
      </c>
      <c r="H212" s="24">
        <f t="shared" si="8"/>
        <v>4500</v>
      </c>
      <c r="I212" s="13"/>
      <c r="J212" s="93" t="s">
        <v>341</v>
      </c>
      <c r="K212" s="93"/>
      <c r="L212" s="93"/>
      <c r="M212" s="47">
        <v>24289.2</v>
      </c>
      <c r="N212" s="73">
        <f t="shared" si="7"/>
        <v>0.9525176470588236</v>
      </c>
    </row>
    <row r="213" spans="2:14" ht="16.5" customHeight="1">
      <c r="B213" s="6"/>
      <c r="C213" s="92"/>
      <c r="D213" s="92"/>
      <c r="E213" s="7" t="s">
        <v>145</v>
      </c>
      <c r="F213" s="8" t="s">
        <v>146</v>
      </c>
      <c r="G213" s="9">
        <v>11702</v>
      </c>
      <c r="H213" s="24">
        <f t="shared" si="8"/>
        <v>1700</v>
      </c>
      <c r="I213" s="13"/>
      <c r="J213" s="93" t="s">
        <v>342</v>
      </c>
      <c r="K213" s="93"/>
      <c r="L213" s="93"/>
      <c r="M213" s="47">
        <v>12321.93</v>
      </c>
      <c r="N213" s="73">
        <f t="shared" si="7"/>
        <v>0.9194097895836443</v>
      </c>
    </row>
    <row r="214" spans="2:14" ht="16.5" customHeight="1">
      <c r="B214" s="6"/>
      <c r="C214" s="92"/>
      <c r="D214" s="92"/>
      <c r="E214" s="7" t="s">
        <v>120</v>
      </c>
      <c r="F214" s="8" t="s">
        <v>121</v>
      </c>
      <c r="G214" s="9">
        <v>270880</v>
      </c>
      <c r="H214" s="24">
        <f t="shared" si="8"/>
        <v>19000</v>
      </c>
      <c r="I214" s="13"/>
      <c r="J214" s="93" t="s">
        <v>343</v>
      </c>
      <c r="K214" s="93"/>
      <c r="L214" s="93"/>
      <c r="M214" s="47">
        <v>276858.79</v>
      </c>
      <c r="N214" s="73">
        <f t="shared" si="7"/>
        <v>0.9550806885607837</v>
      </c>
    </row>
    <row r="215" spans="2:14" ht="16.5" customHeight="1">
      <c r="B215" s="6"/>
      <c r="C215" s="92"/>
      <c r="D215" s="92"/>
      <c r="E215" s="7" t="s">
        <v>149</v>
      </c>
      <c r="F215" s="8" t="s">
        <v>150</v>
      </c>
      <c r="G215" s="9">
        <v>18005</v>
      </c>
      <c r="H215" s="24">
        <f t="shared" si="8"/>
        <v>0</v>
      </c>
      <c r="I215" s="13"/>
      <c r="J215" s="93" t="s">
        <v>344</v>
      </c>
      <c r="K215" s="93"/>
      <c r="L215" s="93"/>
      <c r="M215" s="47">
        <v>17625.36</v>
      </c>
      <c r="N215" s="73">
        <f t="shared" si="7"/>
        <v>0.9789147459039156</v>
      </c>
    </row>
    <row r="216" spans="2:14" ht="16.5" customHeight="1">
      <c r="B216" s="6"/>
      <c r="C216" s="92"/>
      <c r="D216" s="92"/>
      <c r="E216" s="7" t="s">
        <v>123</v>
      </c>
      <c r="F216" s="8" t="s">
        <v>124</v>
      </c>
      <c r="G216" s="9">
        <v>44282</v>
      </c>
      <c r="H216" s="24">
        <f t="shared" si="8"/>
        <v>5060</v>
      </c>
      <c r="I216" s="13"/>
      <c r="J216" s="93" t="s">
        <v>345</v>
      </c>
      <c r="K216" s="93"/>
      <c r="L216" s="93"/>
      <c r="M216" s="47">
        <v>44641.04</v>
      </c>
      <c r="N216" s="73">
        <f t="shared" si="7"/>
        <v>0.9047270074176158</v>
      </c>
    </row>
    <row r="217" spans="2:14" ht="16.5" customHeight="1">
      <c r="B217" s="6"/>
      <c r="C217" s="92"/>
      <c r="D217" s="92"/>
      <c r="E217" s="7" t="s">
        <v>126</v>
      </c>
      <c r="F217" s="8" t="s">
        <v>127</v>
      </c>
      <c r="G217" s="9">
        <v>7143</v>
      </c>
      <c r="H217" s="24">
        <f t="shared" si="8"/>
        <v>940</v>
      </c>
      <c r="I217" s="13"/>
      <c r="J217" s="93" t="s">
        <v>346</v>
      </c>
      <c r="K217" s="93"/>
      <c r="L217" s="93"/>
      <c r="M217" s="47">
        <v>7134</v>
      </c>
      <c r="N217" s="73">
        <f t="shared" si="7"/>
        <v>0.8825930966225412</v>
      </c>
    </row>
    <row r="218" spans="2:14" ht="16.5" customHeight="1">
      <c r="B218" s="6"/>
      <c r="C218" s="92"/>
      <c r="D218" s="92"/>
      <c r="E218" s="7" t="s">
        <v>23</v>
      </c>
      <c r="F218" s="8" t="s">
        <v>24</v>
      </c>
      <c r="G218" s="9">
        <v>8500</v>
      </c>
      <c r="H218" s="24">
        <f t="shared" si="8"/>
        <v>-3000</v>
      </c>
      <c r="I218" s="13"/>
      <c r="J218" s="93" t="s">
        <v>347</v>
      </c>
      <c r="K218" s="93"/>
      <c r="L218" s="93"/>
      <c r="M218" s="47">
        <v>3620.67</v>
      </c>
      <c r="N218" s="73">
        <f t="shared" si="7"/>
        <v>0.6583036363636364</v>
      </c>
    </row>
    <row r="219" spans="2:14" ht="21" customHeight="1">
      <c r="B219" s="6"/>
      <c r="C219" s="92"/>
      <c r="D219" s="92"/>
      <c r="E219" s="7" t="s">
        <v>327</v>
      </c>
      <c r="F219" s="8" t="s">
        <v>328</v>
      </c>
      <c r="G219" s="9">
        <v>4000</v>
      </c>
      <c r="H219" s="24">
        <f t="shared" si="8"/>
        <v>-3000</v>
      </c>
      <c r="I219" s="13"/>
      <c r="J219" s="93" t="s">
        <v>49</v>
      </c>
      <c r="K219" s="93"/>
      <c r="L219" s="93"/>
      <c r="M219" s="47">
        <v>287.19</v>
      </c>
      <c r="N219" s="73">
        <f t="shared" si="7"/>
        <v>0.28719</v>
      </c>
    </row>
    <row r="220" spans="2:14" ht="16.5" customHeight="1">
      <c r="B220" s="6"/>
      <c r="C220" s="92"/>
      <c r="D220" s="92"/>
      <c r="E220" s="7" t="s">
        <v>161</v>
      </c>
      <c r="F220" s="8" t="s">
        <v>162</v>
      </c>
      <c r="G220" s="9">
        <v>150</v>
      </c>
      <c r="H220" s="24">
        <f t="shared" si="8"/>
        <v>0</v>
      </c>
      <c r="I220" s="13"/>
      <c r="J220" s="93" t="s">
        <v>25</v>
      </c>
      <c r="K220" s="93"/>
      <c r="L220" s="93"/>
      <c r="M220" s="47">
        <v>150</v>
      </c>
      <c r="N220" s="73">
        <f t="shared" si="7"/>
        <v>1</v>
      </c>
    </row>
    <row r="221" spans="2:14" ht="16.5" customHeight="1">
      <c r="B221" s="6"/>
      <c r="C221" s="92"/>
      <c r="D221" s="92"/>
      <c r="E221" s="7" t="s">
        <v>26</v>
      </c>
      <c r="F221" s="8" t="s">
        <v>27</v>
      </c>
      <c r="G221" s="9">
        <v>1300</v>
      </c>
      <c r="H221" s="24">
        <f t="shared" si="8"/>
        <v>-1000</v>
      </c>
      <c r="I221" s="13"/>
      <c r="J221" s="93" t="s">
        <v>348</v>
      </c>
      <c r="K221" s="93"/>
      <c r="L221" s="93"/>
      <c r="M221" s="47">
        <v>0</v>
      </c>
      <c r="N221" s="73">
        <f t="shared" si="7"/>
        <v>0</v>
      </c>
    </row>
    <row r="222" spans="2:14" ht="22.5" customHeight="1">
      <c r="B222" s="6"/>
      <c r="C222" s="92"/>
      <c r="D222" s="92"/>
      <c r="E222" s="7" t="s">
        <v>174</v>
      </c>
      <c r="F222" s="8" t="s">
        <v>175</v>
      </c>
      <c r="G222" s="9">
        <v>16153</v>
      </c>
      <c r="H222" s="24">
        <f t="shared" si="8"/>
        <v>1950</v>
      </c>
      <c r="I222" s="13"/>
      <c r="J222" s="93" t="s">
        <v>349</v>
      </c>
      <c r="K222" s="93"/>
      <c r="L222" s="93"/>
      <c r="M222" s="47">
        <v>18050.99</v>
      </c>
      <c r="N222" s="73">
        <f t="shared" si="7"/>
        <v>0.9971269955256036</v>
      </c>
    </row>
    <row r="223" spans="2:14" ht="16.5" customHeight="1">
      <c r="B223" s="3"/>
      <c r="C223" s="90" t="s">
        <v>350</v>
      </c>
      <c r="D223" s="90"/>
      <c r="E223" s="4"/>
      <c r="F223" s="5" t="s">
        <v>351</v>
      </c>
      <c r="G223" s="17">
        <f>G224+G225+G226+G227+G228+G229+G230+G231+G232+G233+G234+G235+G236+G237+G243+G244+G245+G246+G247+G248</f>
        <v>1441048</v>
      </c>
      <c r="H223" s="19">
        <f t="shared" si="8"/>
        <v>139388</v>
      </c>
      <c r="I223" s="12"/>
      <c r="J223" s="91" t="s">
        <v>352</v>
      </c>
      <c r="K223" s="91"/>
      <c r="L223" s="91"/>
      <c r="M223" s="52">
        <f>SUM(M224:M248)</f>
        <v>1499229.4199999995</v>
      </c>
      <c r="N223" s="75">
        <f t="shared" si="7"/>
        <v>0.9486176093179347</v>
      </c>
    </row>
    <row r="224" spans="2:14" ht="16.5" customHeight="1">
      <c r="B224" s="6"/>
      <c r="C224" s="92"/>
      <c r="D224" s="92"/>
      <c r="E224" s="7" t="s">
        <v>145</v>
      </c>
      <c r="F224" s="8" t="s">
        <v>146</v>
      </c>
      <c r="G224" s="9">
        <v>2700</v>
      </c>
      <c r="H224" s="24">
        <f t="shared" si="8"/>
        <v>3460</v>
      </c>
      <c r="I224" s="13"/>
      <c r="J224" s="93" t="s">
        <v>353</v>
      </c>
      <c r="K224" s="93"/>
      <c r="L224" s="93"/>
      <c r="M224" s="47">
        <v>6147</v>
      </c>
      <c r="N224" s="73">
        <f t="shared" si="7"/>
        <v>0.9978896103896104</v>
      </c>
    </row>
    <row r="225" spans="2:14" ht="16.5" customHeight="1">
      <c r="B225" s="6"/>
      <c r="C225" s="92"/>
      <c r="D225" s="92"/>
      <c r="E225" s="7" t="s">
        <v>120</v>
      </c>
      <c r="F225" s="8" t="s">
        <v>121</v>
      </c>
      <c r="G225" s="9">
        <v>799100</v>
      </c>
      <c r="H225" s="24">
        <f t="shared" si="8"/>
        <v>-7245</v>
      </c>
      <c r="I225" s="13"/>
      <c r="J225" s="93" t="s">
        <v>354</v>
      </c>
      <c r="K225" s="93"/>
      <c r="L225" s="93"/>
      <c r="M225" s="47">
        <v>741204.99</v>
      </c>
      <c r="N225" s="73">
        <f t="shared" si="7"/>
        <v>0.9360362566378946</v>
      </c>
    </row>
    <row r="226" spans="2:14" ht="16.5" customHeight="1">
      <c r="B226" s="6"/>
      <c r="C226" s="92"/>
      <c r="D226" s="92"/>
      <c r="E226" s="7" t="s">
        <v>149</v>
      </c>
      <c r="F226" s="8" t="s">
        <v>150</v>
      </c>
      <c r="G226" s="9">
        <v>64800</v>
      </c>
      <c r="H226" s="24">
        <f t="shared" si="8"/>
        <v>-10000</v>
      </c>
      <c r="I226" s="13"/>
      <c r="J226" s="93" t="s">
        <v>355</v>
      </c>
      <c r="K226" s="93"/>
      <c r="L226" s="93"/>
      <c r="M226" s="47">
        <v>54621.25</v>
      </c>
      <c r="N226" s="73">
        <f t="shared" si="7"/>
        <v>0.9967381386861314</v>
      </c>
    </row>
    <row r="227" spans="2:14" ht="16.5" customHeight="1">
      <c r="B227" s="6"/>
      <c r="C227" s="92"/>
      <c r="D227" s="92"/>
      <c r="E227" s="7" t="s">
        <v>123</v>
      </c>
      <c r="F227" s="8" t="s">
        <v>124</v>
      </c>
      <c r="G227" s="9">
        <v>115620</v>
      </c>
      <c r="H227" s="24">
        <f t="shared" si="8"/>
        <v>7400</v>
      </c>
      <c r="I227" s="13"/>
      <c r="J227" s="93" t="s">
        <v>356</v>
      </c>
      <c r="K227" s="93"/>
      <c r="L227" s="93"/>
      <c r="M227" s="47">
        <v>112064.7</v>
      </c>
      <c r="N227" s="73">
        <f t="shared" si="7"/>
        <v>0.9109470004877256</v>
      </c>
    </row>
    <row r="228" spans="2:14" ht="16.5" customHeight="1">
      <c r="B228" s="6"/>
      <c r="C228" s="92"/>
      <c r="D228" s="92"/>
      <c r="E228" s="7" t="s">
        <v>126</v>
      </c>
      <c r="F228" s="8" t="s">
        <v>127</v>
      </c>
      <c r="G228" s="9">
        <v>21000</v>
      </c>
      <c r="H228" s="24">
        <f t="shared" si="8"/>
        <v>-177</v>
      </c>
      <c r="I228" s="13"/>
      <c r="J228" s="93" t="s">
        <v>357</v>
      </c>
      <c r="K228" s="93"/>
      <c r="L228" s="93"/>
      <c r="M228" s="47">
        <v>13711.13</v>
      </c>
      <c r="N228" s="73">
        <f t="shared" si="7"/>
        <v>0.6584608365749411</v>
      </c>
    </row>
    <row r="229" spans="2:14" ht="16.5" customHeight="1">
      <c r="B229" s="6"/>
      <c r="C229" s="92"/>
      <c r="D229" s="92"/>
      <c r="E229" s="7" t="s">
        <v>38</v>
      </c>
      <c r="F229" s="8" t="s">
        <v>39</v>
      </c>
      <c r="G229" s="9">
        <v>2000</v>
      </c>
      <c r="H229" s="24">
        <f t="shared" si="8"/>
        <v>-2000</v>
      </c>
      <c r="I229" s="13"/>
      <c r="J229" s="93" t="s">
        <v>28</v>
      </c>
      <c r="K229" s="93"/>
      <c r="L229" s="93"/>
      <c r="M229" s="47">
        <v>0</v>
      </c>
      <c r="N229" s="73"/>
    </row>
    <row r="230" spans="2:14" ht="16.5" customHeight="1">
      <c r="B230" s="6"/>
      <c r="C230" s="92"/>
      <c r="D230" s="92"/>
      <c r="E230" s="7" t="s">
        <v>23</v>
      </c>
      <c r="F230" s="8" t="s">
        <v>24</v>
      </c>
      <c r="G230" s="9">
        <v>25000</v>
      </c>
      <c r="H230" s="24">
        <f t="shared" si="8"/>
        <v>9800</v>
      </c>
      <c r="I230" s="13"/>
      <c r="J230" s="93" t="s">
        <v>358</v>
      </c>
      <c r="K230" s="93"/>
      <c r="L230" s="93"/>
      <c r="M230" s="47">
        <v>34692.08</v>
      </c>
      <c r="N230" s="73">
        <f t="shared" si="7"/>
        <v>0.9968988505747127</v>
      </c>
    </row>
    <row r="231" spans="2:14" ht="16.5" customHeight="1">
      <c r="B231" s="6"/>
      <c r="C231" s="92"/>
      <c r="D231" s="92"/>
      <c r="E231" s="7" t="s">
        <v>359</v>
      </c>
      <c r="F231" s="8" t="s">
        <v>360</v>
      </c>
      <c r="G231" s="9">
        <v>100000</v>
      </c>
      <c r="H231" s="24">
        <f t="shared" si="8"/>
        <v>40500</v>
      </c>
      <c r="I231" s="13"/>
      <c r="J231" s="93" t="s">
        <v>361</v>
      </c>
      <c r="K231" s="93"/>
      <c r="L231" s="93"/>
      <c r="M231" s="47">
        <v>139348.68</v>
      </c>
      <c r="N231" s="73">
        <f t="shared" si="7"/>
        <v>0.9918055516014235</v>
      </c>
    </row>
    <row r="232" spans="2:14" ht="23.25" customHeight="1">
      <c r="B232" s="6"/>
      <c r="C232" s="92"/>
      <c r="D232" s="92"/>
      <c r="E232" s="7" t="s">
        <v>327</v>
      </c>
      <c r="F232" s="8" t="s">
        <v>328</v>
      </c>
      <c r="G232" s="9">
        <v>1500</v>
      </c>
      <c r="H232" s="24">
        <f t="shared" si="8"/>
        <v>3000</v>
      </c>
      <c r="I232" s="13"/>
      <c r="J232" s="93" t="s">
        <v>362</v>
      </c>
      <c r="K232" s="93"/>
      <c r="L232" s="93"/>
      <c r="M232" s="47">
        <v>4080.68</v>
      </c>
      <c r="N232" s="73">
        <f t="shared" si="7"/>
        <v>0.9068177777777777</v>
      </c>
    </row>
    <row r="233" spans="2:14" ht="16.5" customHeight="1">
      <c r="B233" s="6"/>
      <c r="C233" s="92"/>
      <c r="D233" s="92"/>
      <c r="E233" s="7" t="s">
        <v>71</v>
      </c>
      <c r="F233" s="8" t="s">
        <v>72</v>
      </c>
      <c r="G233" s="9">
        <v>100000</v>
      </c>
      <c r="H233" s="24">
        <f t="shared" si="8"/>
        <v>-6000</v>
      </c>
      <c r="I233" s="13"/>
      <c r="J233" s="93" t="s">
        <v>363</v>
      </c>
      <c r="K233" s="93"/>
      <c r="L233" s="93"/>
      <c r="M233" s="47">
        <v>93406.91</v>
      </c>
      <c r="N233" s="73">
        <f t="shared" si="7"/>
        <v>0.9936905319148936</v>
      </c>
    </row>
    <row r="234" spans="2:14" ht="16.5" customHeight="1">
      <c r="B234" s="6"/>
      <c r="C234" s="92"/>
      <c r="D234" s="92"/>
      <c r="E234" s="7" t="s">
        <v>42</v>
      </c>
      <c r="F234" s="8" t="s">
        <v>43</v>
      </c>
      <c r="G234" s="9">
        <v>94500</v>
      </c>
      <c r="H234" s="24">
        <f t="shared" si="8"/>
        <v>129800</v>
      </c>
      <c r="I234" s="13"/>
      <c r="J234" s="93" t="s">
        <v>364</v>
      </c>
      <c r="K234" s="93"/>
      <c r="L234" s="93"/>
      <c r="M234" s="47">
        <v>216048.32</v>
      </c>
      <c r="N234" s="73">
        <f t="shared" si="7"/>
        <v>0.963211413285778</v>
      </c>
    </row>
    <row r="235" spans="2:14" ht="16.5" customHeight="1">
      <c r="B235" s="6"/>
      <c r="C235" s="92"/>
      <c r="D235" s="92"/>
      <c r="E235" s="7" t="s">
        <v>161</v>
      </c>
      <c r="F235" s="8" t="s">
        <v>162</v>
      </c>
      <c r="G235" s="9">
        <v>1000</v>
      </c>
      <c r="H235" s="24">
        <f t="shared" si="8"/>
        <v>1900</v>
      </c>
      <c r="I235" s="13"/>
      <c r="J235" s="93" t="s">
        <v>365</v>
      </c>
      <c r="K235" s="93"/>
      <c r="L235" s="93"/>
      <c r="M235" s="47">
        <v>2830</v>
      </c>
      <c r="N235" s="73">
        <f t="shared" si="7"/>
        <v>0.9758620689655172</v>
      </c>
    </row>
    <row r="236" spans="2:14" ht="16.5" customHeight="1">
      <c r="B236" s="6"/>
      <c r="C236" s="92"/>
      <c r="D236" s="92"/>
      <c r="E236" s="7" t="s">
        <v>26</v>
      </c>
      <c r="F236" s="8" t="s">
        <v>27</v>
      </c>
      <c r="G236" s="9">
        <v>10000</v>
      </c>
      <c r="H236" s="24">
        <f t="shared" si="8"/>
        <v>6100</v>
      </c>
      <c r="I236" s="13"/>
      <c r="J236" s="93" t="s">
        <v>366</v>
      </c>
      <c r="K236" s="93"/>
      <c r="L236" s="93"/>
      <c r="M236" s="47">
        <v>16011.68</v>
      </c>
      <c r="N236" s="73">
        <f t="shared" si="7"/>
        <v>0.9945142857142857</v>
      </c>
    </row>
    <row r="237" spans="2:14" ht="16.5" customHeight="1">
      <c r="B237" s="6"/>
      <c r="C237" s="92"/>
      <c r="D237" s="92"/>
      <c r="E237" s="7" t="s">
        <v>165</v>
      </c>
      <c r="F237" s="8" t="s">
        <v>166</v>
      </c>
      <c r="G237" s="9">
        <v>1800</v>
      </c>
      <c r="H237" s="24">
        <f t="shared" si="8"/>
        <v>0</v>
      </c>
      <c r="I237" s="13"/>
      <c r="J237" s="93" t="s">
        <v>367</v>
      </c>
      <c r="K237" s="93"/>
      <c r="L237" s="93"/>
      <c r="M237" s="47">
        <v>727.71</v>
      </c>
      <c r="N237" s="73">
        <f t="shared" si="7"/>
        <v>0.40428333333333333</v>
      </c>
    </row>
    <row r="238" spans="1:14" ht="2.25" customHeight="1" hidden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66"/>
      <c r="N238" s="73" t="e">
        <f t="shared" si="7"/>
        <v>#DIV/0!</v>
      </c>
    </row>
    <row r="239" spans="1:14" ht="5.25" customHeight="1" hidden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8" t="s">
        <v>368</v>
      </c>
      <c r="M239" s="66"/>
      <c r="N239" s="73" t="e">
        <f t="shared" si="7"/>
        <v>#DIV/0!</v>
      </c>
    </row>
    <row r="240" spans="2:14" ht="5.25" customHeight="1" hidden="1">
      <c r="B240" s="108" t="s">
        <v>97</v>
      </c>
      <c r="C240" s="108"/>
      <c r="D240" s="107"/>
      <c r="E240" s="107"/>
      <c r="F240" s="107"/>
      <c r="G240" s="107"/>
      <c r="H240" s="107"/>
      <c r="I240" s="107"/>
      <c r="J240" s="107"/>
      <c r="K240" s="108"/>
      <c r="M240" s="66"/>
      <c r="N240" s="73" t="e">
        <f t="shared" si="7"/>
        <v>#DIV/0!</v>
      </c>
    </row>
    <row r="241" spans="2:14" ht="11.25" customHeight="1" hidden="1">
      <c r="B241" s="108"/>
      <c r="C241" s="108"/>
      <c r="D241" s="107"/>
      <c r="E241" s="107"/>
      <c r="F241" s="107"/>
      <c r="G241" s="107"/>
      <c r="H241" s="107"/>
      <c r="I241" s="107"/>
      <c r="J241" s="107"/>
      <c r="K241" s="107"/>
      <c r="L241" s="107"/>
      <c r="M241" s="66"/>
      <c r="N241" s="73" t="e">
        <f t="shared" si="7"/>
        <v>#DIV/0!</v>
      </c>
    </row>
    <row r="242" spans="1:14" ht="63.75" customHeight="1" hidden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66"/>
      <c r="N242" s="73" t="e">
        <f t="shared" si="7"/>
        <v>#DIV/0!</v>
      </c>
    </row>
    <row r="243" spans="2:14" ht="31.5" customHeight="1">
      <c r="B243" s="6"/>
      <c r="C243" s="92"/>
      <c r="D243" s="92"/>
      <c r="E243" s="7" t="s">
        <v>170</v>
      </c>
      <c r="F243" s="8" t="s">
        <v>171</v>
      </c>
      <c r="G243" s="9">
        <v>2000</v>
      </c>
      <c r="H243" s="24">
        <f aca="true" t="shared" si="9" ref="H243:H286">J243-G243</f>
        <v>0</v>
      </c>
      <c r="I243" s="8"/>
      <c r="J243" s="94" t="s">
        <v>163</v>
      </c>
      <c r="K243" s="94"/>
      <c r="L243" s="95"/>
      <c r="M243" s="47">
        <v>1834.95</v>
      </c>
      <c r="N243" s="73">
        <f t="shared" si="7"/>
        <v>0.917475</v>
      </c>
    </row>
    <row r="244" spans="2:14" ht="16.5" customHeight="1">
      <c r="B244" s="6"/>
      <c r="C244" s="92"/>
      <c r="D244" s="92"/>
      <c r="E244" s="7" t="s">
        <v>136</v>
      </c>
      <c r="F244" s="8" t="s">
        <v>137</v>
      </c>
      <c r="G244" s="9">
        <v>500</v>
      </c>
      <c r="H244" s="24">
        <f t="shared" si="9"/>
        <v>0</v>
      </c>
      <c r="I244" s="8"/>
      <c r="J244" s="94" t="s">
        <v>369</v>
      </c>
      <c r="K244" s="94"/>
      <c r="L244" s="95"/>
      <c r="M244" s="47">
        <v>486.17</v>
      </c>
      <c r="N244" s="73">
        <f t="shared" si="7"/>
        <v>0.97234</v>
      </c>
    </row>
    <row r="245" spans="2:14" ht="16.5" customHeight="1">
      <c r="B245" s="6"/>
      <c r="C245" s="92"/>
      <c r="D245" s="92"/>
      <c r="E245" s="7" t="s">
        <v>29</v>
      </c>
      <c r="F245" s="8" t="s">
        <v>30</v>
      </c>
      <c r="G245" s="9">
        <v>600</v>
      </c>
      <c r="H245" s="24">
        <f t="shared" si="9"/>
        <v>0</v>
      </c>
      <c r="I245" s="8"/>
      <c r="J245" s="94" t="s">
        <v>370</v>
      </c>
      <c r="K245" s="94"/>
      <c r="L245" s="95"/>
      <c r="M245" s="47">
        <v>503.5</v>
      </c>
      <c r="N245" s="73">
        <f t="shared" si="7"/>
        <v>0.8391666666666666</v>
      </c>
    </row>
    <row r="246" spans="2:14" ht="21" customHeight="1">
      <c r="B246" s="6"/>
      <c r="C246" s="92"/>
      <c r="D246" s="92"/>
      <c r="E246" s="7" t="s">
        <v>174</v>
      </c>
      <c r="F246" s="8" t="s">
        <v>175</v>
      </c>
      <c r="G246" s="9">
        <v>47428</v>
      </c>
      <c r="H246" s="24">
        <f t="shared" si="9"/>
        <v>850</v>
      </c>
      <c r="I246" s="8"/>
      <c r="J246" s="94" t="s">
        <v>371</v>
      </c>
      <c r="K246" s="94"/>
      <c r="L246" s="95"/>
      <c r="M246" s="47">
        <v>48249.67</v>
      </c>
      <c r="N246" s="73">
        <f t="shared" si="7"/>
        <v>0.9994131902730021</v>
      </c>
    </row>
    <row r="247" spans="2:14" ht="23.25" customHeight="1">
      <c r="B247" s="6"/>
      <c r="C247" s="92"/>
      <c r="D247" s="92"/>
      <c r="E247" s="7" t="s">
        <v>139</v>
      </c>
      <c r="F247" s="8" t="s">
        <v>140</v>
      </c>
      <c r="G247" s="9">
        <v>1500</v>
      </c>
      <c r="H247" s="24">
        <f t="shared" si="9"/>
        <v>-1000</v>
      </c>
      <c r="I247" s="8"/>
      <c r="J247" s="94" t="s">
        <v>369</v>
      </c>
      <c r="K247" s="94"/>
      <c r="L247" s="95"/>
      <c r="M247" s="47">
        <v>345</v>
      </c>
      <c r="N247" s="73">
        <f t="shared" si="7"/>
        <v>0.69</v>
      </c>
    </row>
    <row r="248" spans="2:14" ht="16.5" customHeight="1">
      <c r="B248" s="6"/>
      <c r="C248" s="92"/>
      <c r="D248" s="92"/>
      <c r="E248" s="7" t="s">
        <v>9</v>
      </c>
      <c r="F248" s="8" t="s">
        <v>10</v>
      </c>
      <c r="G248" s="9">
        <v>50000</v>
      </c>
      <c r="H248" s="24">
        <f t="shared" si="9"/>
        <v>-37000</v>
      </c>
      <c r="I248" s="8"/>
      <c r="J248" s="94" t="s">
        <v>372</v>
      </c>
      <c r="K248" s="94"/>
      <c r="L248" s="95"/>
      <c r="M248" s="47">
        <v>12915</v>
      </c>
      <c r="N248" s="73">
        <f>M248/J248</f>
        <v>0.9934615384615385</v>
      </c>
    </row>
    <row r="249" spans="2:14" ht="16.5" customHeight="1">
      <c r="B249" s="3"/>
      <c r="C249" s="90" t="s">
        <v>373</v>
      </c>
      <c r="D249" s="90"/>
      <c r="E249" s="4"/>
      <c r="F249" s="5" t="s">
        <v>374</v>
      </c>
      <c r="G249" s="17">
        <f>G250</f>
        <v>77649</v>
      </c>
      <c r="H249" s="25">
        <f t="shared" si="9"/>
        <v>41135</v>
      </c>
      <c r="I249" s="5"/>
      <c r="J249" s="98" t="s">
        <v>375</v>
      </c>
      <c r="K249" s="98"/>
      <c r="L249" s="99"/>
      <c r="M249" s="52">
        <f>M250+M252+M253+M254+M255+M256+M257+M258+M259+M260</f>
        <v>103873.81</v>
      </c>
      <c r="N249" s="75">
        <f>M249/J249</f>
        <v>0.8744764446390086</v>
      </c>
    </row>
    <row r="250" spans="2:14" ht="21.75" customHeight="1">
      <c r="B250" s="44"/>
      <c r="C250" s="136"/>
      <c r="D250" s="136"/>
      <c r="E250" s="7" t="s">
        <v>316</v>
      </c>
      <c r="F250" s="8" t="s">
        <v>317</v>
      </c>
      <c r="G250" s="9">
        <v>77649</v>
      </c>
      <c r="H250" s="24">
        <f t="shared" si="9"/>
        <v>-11785</v>
      </c>
      <c r="I250" s="8"/>
      <c r="J250" s="94" t="s">
        <v>376</v>
      </c>
      <c r="K250" s="94"/>
      <c r="L250" s="95"/>
      <c r="M250" s="47">
        <v>60669.29</v>
      </c>
      <c r="N250" s="73">
        <f>M250/J250</f>
        <v>0.9211297522166889</v>
      </c>
    </row>
    <row r="251" spans="2:14" ht="67.5" customHeight="1">
      <c r="B251" s="22" t="s">
        <v>0</v>
      </c>
      <c r="C251" s="104" t="s">
        <v>1</v>
      </c>
      <c r="D251" s="104"/>
      <c r="E251" s="32" t="s">
        <v>740</v>
      </c>
      <c r="F251" s="22" t="s">
        <v>2</v>
      </c>
      <c r="G251" s="22" t="s">
        <v>741</v>
      </c>
      <c r="H251" s="22" t="s">
        <v>742</v>
      </c>
      <c r="I251" s="22"/>
      <c r="J251" s="104" t="s">
        <v>743</v>
      </c>
      <c r="K251" s="104"/>
      <c r="L251" s="104"/>
      <c r="M251" s="22" t="s">
        <v>744</v>
      </c>
      <c r="N251" s="23" t="s">
        <v>745</v>
      </c>
    </row>
    <row r="252" spans="2:14" ht="16.5" customHeight="1">
      <c r="B252" s="6"/>
      <c r="C252" s="92"/>
      <c r="D252" s="92"/>
      <c r="E252" s="7" t="s">
        <v>145</v>
      </c>
      <c r="F252" s="8" t="s">
        <v>146</v>
      </c>
      <c r="G252" s="9">
        <v>0</v>
      </c>
      <c r="H252" s="24">
        <f t="shared" si="9"/>
        <v>2300</v>
      </c>
      <c r="I252" s="8"/>
      <c r="J252" s="94" t="s">
        <v>128</v>
      </c>
      <c r="K252" s="94"/>
      <c r="L252" s="95"/>
      <c r="M252" s="47">
        <v>1948.27</v>
      </c>
      <c r="N252" s="73">
        <f>M252/J252</f>
        <v>0.8470739130434782</v>
      </c>
    </row>
    <row r="253" spans="2:14" ht="16.5" customHeight="1">
      <c r="B253" s="6"/>
      <c r="C253" s="92"/>
      <c r="D253" s="92"/>
      <c r="E253" s="7" t="s">
        <v>120</v>
      </c>
      <c r="F253" s="8" t="s">
        <v>121</v>
      </c>
      <c r="G253" s="9">
        <v>0</v>
      </c>
      <c r="H253" s="24">
        <f t="shared" si="9"/>
        <v>37578</v>
      </c>
      <c r="I253" s="8"/>
      <c r="J253" s="94" t="s">
        <v>377</v>
      </c>
      <c r="K253" s="94"/>
      <c r="L253" s="95"/>
      <c r="M253" s="47">
        <v>31608.57</v>
      </c>
      <c r="N253" s="73">
        <f aca="true" t="shared" si="10" ref="N253:N313">M253/J253</f>
        <v>0.8411456171163979</v>
      </c>
    </row>
    <row r="254" spans="2:14" ht="16.5" customHeight="1">
      <c r="B254" s="6"/>
      <c r="C254" s="92"/>
      <c r="D254" s="92"/>
      <c r="E254" s="7" t="s">
        <v>123</v>
      </c>
      <c r="F254" s="8" t="s">
        <v>124</v>
      </c>
      <c r="G254" s="9">
        <v>0</v>
      </c>
      <c r="H254" s="24">
        <f t="shared" si="9"/>
        <v>6013</v>
      </c>
      <c r="I254" s="8"/>
      <c r="J254" s="94" t="s">
        <v>378</v>
      </c>
      <c r="K254" s="94"/>
      <c r="L254" s="95"/>
      <c r="M254" s="47">
        <v>4085.05</v>
      </c>
      <c r="N254" s="73">
        <f t="shared" si="10"/>
        <v>0.6793696989855313</v>
      </c>
    </row>
    <row r="255" spans="2:14" ht="16.5" customHeight="1">
      <c r="B255" s="6"/>
      <c r="C255" s="92"/>
      <c r="D255" s="92"/>
      <c r="E255" s="7" t="s">
        <v>126</v>
      </c>
      <c r="F255" s="8" t="s">
        <v>127</v>
      </c>
      <c r="G255" s="9">
        <v>0</v>
      </c>
      <c r="H255" s="24">
        <f t="shared" si="9"/>
        <v>970</v>
      </c>
      <c r="I255" s="8"/>
      <c r="J255" s="94" t="s">
        <v>379</v>
      </c>
      <c r="K255" s="94"/>
      <c r="L255" s="95"/>
      <c r="M255" s="47">
        <v>656.84</v>
      </c>
      <c r="N255" s="73">
        <f t="shared" si="10"/>
        <v>0.6771546391752578</v>
      </c>
    </row>
    <row r="256" spans="2:14" ht="16.5" customHeight="1">
      <c r="B256" s="6"/>
      <c r="C256" s="92"/>
      <c r="D256" s="92"/>
      <c r="E256" s="7" t="s">
        <v>23</v>
      </c>
      <c r="F256" s="8" t="s">
        <v>24</v>
      </c>
      <c r="G256" s="9">
        <v>0</v>
      </c>
      <c r="H256" s="24">
        <f t="shared" si="9"/>
        <v>300</v>
      </c>
      <c r="I256" s="8"/>
      <c r="J256" s="94" t="s">
        <v>348</v>
      </c>
      <c r="K256" s="94"/>
      <c r="L256" s="95"/>
      <c r="M256" s="47">
        <v>299.94</v>
      </c>
      <c r="N256" s="73">
        <f t="shared" si="10"/>
        <v>0.9998</v>
      </c>
    </row>
    <row r="257" spans="2:14" ht="16.5" customHeight="1">
      <c r="B257" s="6"/>
      <c r="C257" s="92"/>
      <c r="D257" s="92"/>
      <c r="E257" s="7" t="s">
        <v>71</v>
      </c>
      <c r="F257" s="8" t="s">
        <v>72</v>
      </c>
      <c r="G257" s="9">
        <v>0</v>
      </c>
      <c r="H257" s="24">
        <f t="shared" si="9"/>
        <v>2060</v>
      </c>
      <c r="I257" s="8"/>
      <c r="J257" s="94" t="s">
        <v>380</v>
      </c>
      <c r="K257" s="94"/>
      <c r="L257" s="95"/>
      <c r="M257" s="47">
        <v>1051.87</v>
      </c>
      <c r="N257" s="73">
        <f t="shared" si="10"/>
        <v>0.5106165048543688</v>
      </c>
    </row>
    <row r="258" spans="2:14" ht="16.5" customHeight="1">
      <c r="B258" s="6"/>
      <c r="C258" s="92"/>
      <c r="D258" s="92"/>
      <c r="E258" s="7" t="s">
        <v>161</v>
      </c>
      <c r="F258" s="8" t="s">
        <v>162</v>
      </c>
      <c r="G258" s="9">
        <v>0</v>
      </c>
      <c r="H258" s="24">
        <f t="shared" si="9"/>
        <v>140</v>
      </c>
      <c r="I258" s="8"/>
      <c r="J258" s="94" t="s">
        <v>381</v>
      </c>
      <c r="K258" s="94"/>
      <c r="L258" s="95"/>
      <c r="M258" s="47">
        <v>140</v>
      </c>
      <c r="N258" s="73">
        <f t="shared" si="10"/>
        <v>1</v>
      </c>
    </row>
    <row r="259" spans="2:14" ht="16.5" customHeight="1">
      <c r="B259" s="6"/>
      <c r="C259" s="92"/>
      <c r="D259" s="92"/>
      <c r="E259" s="7" t="s">
        <v>26</v>
      </c>
      <c r="F259" s="8" t="s">
        <v>27</v>
      </c>
      <c r="G259" s="9">
        <v>0</v>
      </c>
      <c r="H259" s="24">
        <f t="shared" si="9"/>
        <v>500</v>
      </c>
      <c r="I259" s="8"/>
      <c r="J259" s="94" t="s">
        <v>369</v>
      </c>
      <c r="K259" s="94"/>
      <c r="L259" s="95"/>
      <c r="M259" s="47">
        <v>357.83</v>
      </c>
      <c r="N259" s="73">
        <f t="shared" si="10"/>
        <v>0.71566</v>
      </c>
    </row>
    <row r="260" spans="2:14" ht="24" customHeight="1">
      <c r="B260" s="6"/>
      <c r="C260" s="92"/>
      <c r="D260" s="92"/>
      <c r="E260" s="7" t="s">
        <v>174</v>
      </c>
      <c r="F260" s="8" t="s">
        <v>175</v>
      </c>
      <c r="G260" s="9">
        <v>0</v>
      </c>
      <c r="H260" s="24">
        <f t="shared" si="9"/>
        <v>3059</v>
      </c>
      <c r="I260" s="8"/>
      <c r="J260" s="94" t="s">
        <v>382</v>
      </c>
      <c r="K260" s="94"/>
      <c r="L260" s="95"/>
      <c r="M260" s="47">
        <v>3056.15</v>
      </c>
      <c r="N260" s="73">
        <f t="shared" si="10"/>
        <v>0.9990683229813665</v>
      </c>
    </row>
    <row r="261" spans="2:14" ht="16.5" customHeight="1">
      <c r="B261" s="3"/>
      <c r="C261" s="90" t="s">
        <v>383</v>
      </c>
      <c r="D261" s="90"/>
      <c r="E261" s="4"/>
      <c r="F261" s="5" t="s">
        <v>384</v>
      </c>
      <c r="G261" s="17">
        <f>G262+G263+G264+G265+G266+G267+G268+G269+G270+G271+G272+G273+G274+G275+G276+G277+G278</f>
        <v>3939036</v>
      </c>
      <c r="H261" s="25">
        <f t="shared" si="9"/>
        <v>-28581</v>
      </c>
      <c r="I261" s="5"/>
      <c r="J261" s="98" t="s">
        <v>385</v>
      </c>
      <c r="K261" s="98"/>
      <c r="L261" s="99"/>
      <c r="M261" s="52">
        <f>SUM(M262:M278)</f>
        <v>3761725.93</v>
      </c>
      <c r="N261" s="75">
        <f t="shared" si="10"/>
        <v>0.9619663005967337</v>
      </c>
    </row>
    <row r="262" spans="2:14" ht="16.5" customHeight="1">
      <c r="B262" s="6"/>
      <c r="C262" s="92"/>
      <c r="D262" s="92"/>
      <c r="E262" s="7" t="s">
        <v>145</v>
      </c>
      <c r="F262" s="8" t="s">
        <v>146</v>
      </c>
      <c r="G262" s="9">
        <v>51055</v>
      </c>
      <c r="H262" s="24">
        <f t="shared" si="9"/>
        <v>5500</v>
      </c>
      <c r="I262" s="8"/>
      <c r="J262" s="94" t="s">
        <v>386</v>
      </c>
      <c r="K262" s="94"/>
      <c r="L262" s="95"/>
      <c r="M262" s="47">
        <v>51270.33</v>
      </c>
      <c r="N262" s="73">
        <f t="shared" si="10"/>
        <v>0.9065569799310406</v>
      </c>
    </row>
    <row r="263" spans="2:14" ht="16.5" customHeight="1">
      <c r="B263" s="6"/>
      <c r="C263" s="92"/>
      <c r="D263" s="92"/>
      <c r="E263" s="7" t="s">
        <v>120</v>
      </c>
      <c r="F263" s="8" t="s">
        <v>121</v>
      </c>
      <c r="G263" s="9">
        <v>2712135</v>
      </c>
      <c r="H263" s="24">
        <f t="shared" si="9"/>
        <v>-41197</v>
      </c>
      <c r="I263" s="8"/>
      <c r="J263" s="94" t="s">
        <v>387</v>
      </c>
      <c r="K263" s="94"/>
      <c r="L263" s="95"/>
      <c r="M263" s="47">
        <v>2597534.52</v>
      </c>
      <c r="N263" s="73">
        <f t="shared" si="10"/>
        <v>0.9725177147503986</v>
      </c>
    </row>
    <row r="264" spans="2:14" ht="16.5" customHeight="1">
      <c r="B264" s="6"/>
      <c r="C264" s="92"/>
      <c r="D264" s="92"/>
      <c r="E264" s="7" t="s">
        <v>149</v>
      </c>
      <c r="F264" s="8" t="s">
        <v>150</v>
      </c>
      <c r="G264" s="9">
        <v>206310</v>
      </c>
      <c r="H264" s="24">
        <f t="shared" si="9"/>
        <v>-14000</v>
      </c>
      <c r="I264" s="8"/>
      <c r="J264" s="94" t="s">
        <v>388</v>
      </c>
      <c r="K264" s="94"/>
      <c r="L264" s="95"/>
      <c r="M264" s="47">
        <v>191169.56</v>
      </c>
      <c r="N264" s="73">
        <f t="shared" si="10"/>
        <v>0.9940697831626021</v>
      </c>
    </row>
    <row r="265" spans="2:14" ht="16.5" customHeight="1">
      <c r="B265" s="6"/>
      <c r="C265" s="92"/>
      <c r="D265" s="92"/>
      <c r="E265" s="7" t="s">
        <v>123</v>
      </c>
      <c r="F265" s="8" t="s">
        <v>124</v>
      </c>
      <c r="G265" s="9">
        <v>446490</v>
      </c>
      <c r="H265" s="24">
        <f t="shared" si="9"/>
        <v>8377</v>
      </c>
      <c r="I265" s="8"/>
      <c r="J265" s="94" t="s">
        <v>389</v>
      </c>
      <c r="K265" s="94"/>
      <c r="L265" s="95"/>
      <c r="M265" s="47">
        <v>419540.91</v>
      </c>
      <c r="N265" s="73">
        <f t="shared" si="10"/>
        <v>0.922337540423904</v>
      </c>
    </row>
    <row r="266" spans="2:14" ht="16.5" customHeight="1">
      <c r="B266" s="6"/>
      <c r="C266" s="92"/>
      <c r="D266" s="92"/>
      <c r="E266" s="7" t="s">
        <v>126</v>
      </c>
      <c r="F266" s="8" t="s">
        <v>127</v>
      </c>
      <c r="G266" s="9">
        <v>72020</v>
      </c>
      <c r="H266" s="24">
        <f t="shared" si="9"/>
        <v>-261</v>
      </c>
      <c r="I266" s="8"/>
      <c r="J266" s="94" t="s">
        <v>390</v>
      </c>
      <c r="K266" s="94"/>
      <c r="L266" s="95"/>
      <c r="M266" s="47">
        <v>64466.02</v>
      </c>
      <c r="N266" s="73">
        <f t="shared" si="10"/>
        <v>0.8983684276536741</v>
      </c>
    </row>
    <row r="267" spans="2:14" ht="16.5" customHeight="1">
      <c r="B267" s="6"/>
      <c r="C267" s="92"/>
      <c r="D267" s="92"/>
      <c r="E267" s="7" t="s">
        <v>38</v>
      </c>
      <c r="F267" s="8" t="s">
        <v>39</v>
      </c>
      <c r="G267" s="9">
        <v>6000</v>
      </c>
      <c r="H267" s="24">
        <f t="shared" si="9"/>
        <v>0</v>
      </c>
      <c r="I267" s="8"/>
      <c r="J267" s="94" t="s">
        <v>391</v>
      </c>
      <c r="K267" s="94"/>
      <c r="L267" s="95"/>
      <c r="M267" s="47">
        <v>3500</v>
      </c>
      <c r="N267" s="73">
        <f t="shared" si="10"/>
        <v>0.5833333333333334</v>
      </c>
    </row>
    <row r="268" spans="2:14" ht="16.5" customHeight="1">
      <c r="B268" s="6"/>
      <c r="C268" s="92"/>
      <c r="D268" s="92"/>
      <c r="E268" s="7" t="s">
        <v>23</v>
      </c>
      <c r="F268" s="8" t="s">
        <v>24</v>
      </c>
      <c r="G268" s="9">
        <v>27500</v>
      </c>
      <c r="H268" s="24">
        <f t="shared" si="9"/>
        <v>-1400</v>
      </c>
      <c r="I268" s="8"/>
      <c r="J268" s="94" t="s">
        <v>392</v>
      </c>
      <c r="K268" s="94"/>
      <c r="L268" s="95"/>
      <c r="M268" s="47">
        <v>24657.56</v>
      </c>
      <c r="N268" s="73">
        <f t="shared" si="10"/>
        <v>0.9447340996168583</v>
      </c>
    </row>
    <row r="269" spans="2:14" ht="21.75" customHeight="1">
      <c r="B269" s="6"/>
      <c r="C269" s="92"/>
      <c r="D269" s="92"/>
      <c r="E269" s="7" t="s">
        <v>327</v>
      </c>
      <c r="F269" s="8" t="s">
        <v>328</v>
      </c>
      <c r="G269" s="9">
        <v>4000</v>
      </c>
      <c r="H269" s="24">
        <f t="shared" si="9"/>
        <v>-1000</v>
      </c>
      <c r="I269" s="8"/>
      <c r="J269" s="94" t="s">
        <v>393</v>
      </c>
      <c r="K269" s="94"/>
      <c r="L269" s="95"/>
      <c r="M269" s="47">
        <v>2624.16</v>
      </c>
      <c r="N269" s="73">
        <f t="shared" si="10"/>
        <v>0.8747199999999999</v>
      </c>
    </row>
    <row r="270" spans="2:14" ht="16.5" customHeight="1">
      <c r="B270" s="6"/>
      <c r="C270" s="92"/>
      <c r="D270" s="92"/>
      <c r="E270" s="7" t="s">
        <v>71</v>
      </c>
      <c r="F270" s="8" t="s">
        <v>72</v>
      </c>
      <c r="G270" s="9">
        <v>170800</v>
      </c>
      <c r="H270" s="24">
        <f t="shared" si="9"/>
        <v>25000</v>
      </c>
      <c r="I270" s="8"/>
      <c r="J270" s="94" t="s">
        <v>394</v>
      </c>
      <c r="K270" s="94"/>
      <c r="L270" s="95"/>
      <c r="M270" s="47">
        <v>187652.55</v>
      </c>
      <c r="N270" s="73">
        <f t="shared" si="10"/>
        <v>0.9583889172625127</v>
      </c>
    </row>
    <row r="271" spans="2:14" ht="16.5" customHeight="1">
      <c r="B271" s="6"/>
      <c r="C271" s="92"/>
      <c r="D271" s="92"/>
      <c r="E271" s="7" t="s">
        <v>42</v>
      </c>
      <c r="F271" s="8" t="s">
        <v>43</v>
      </c>
      <c r="G271" s="9">
        <v>13000</v>
      </c>
      <c r="H271" s="24">
        <f t="shared" si="9"/>
        <v>200</v>
      </c>
      <c r="I271" s="8"/>
      <c r="J271" s="94" t="s">
        <v>395</v>
      </c>
      <c r="K271" s="94"/>
      <c r="L271" s="95"/>
      <c r="M271" s="47">
        <v>13111.61</v>
      </c>
      <c r="N271" s="73">
        <f t="shared" si="10"/>
        <v>0.9933037878787879</v>
      </c>
    </row>
    <row r="272" spans="2:14" ht="16.5" customHeight="1">
      <c r="B272" s="6"/>
      <c r="C272" s="92"/>
      <c r="D272" s="92"/>
      <c r="E272" s="7" t="s">
        <v>161</v>
      </c>
      <c r="F272" s="8" t="s">
        <v>162</v>
      </c>
      <c r="G272" s="9">
        <v>1700</v>
      </c>
      <c r="H272" s="24">
        <f t="shared" si="9"/>
        <v>1800</v>
      </c>
      <c r="I272" s="8"/>
      <c r="J272" s="94" t="s">
        <v>167</v>
      </c>
      <c r="K272" s="94"/>
      <c r="L272" s="95"/>
      <c r="M272" s="47">
        <v>3225</v>
      </c>
      <c r="N272" s="73">
        <f t="shared" si="10"/>
        <v>0.9214285714285714</v>
      </c>
    </row>
    <row r="273" spans="2:14" ht="16.5" customHeight="1">
      <c r="B273" s="6"/>
      <c r="C273" s="92"/>
      <c r="D273" s="92"/>
      <c r="E273" s="7" t="s">
        <v>26</v>
      </c>
      <c r="F273" s="8" t="s">
        <v>27</v>
      </c>
      <c r="G273" s="9">
        <v>71000</v>
      </c>
      <c r="H273" s="24">
        <f t="shared" si="9"/>
        <v>-10000</v>
      </c>
      <c r="I273" s="8"/>
      <c r="J273" s="94" t="s">
        <v>396</v>
      </c>
      <c r="K273" s="94"/>
      <c r="L273" s="95"/>
      <c r="M273" s="47">
        <v>52608.52</v>
      </c>
      <c r="N273" s="73">
        <f t="shared" si="10"/>
        <v>0.8624347540983606</v>
      </c>
    </row>
    <row r="274" spans="2:14" ht="16.5" customHeight="1">
      <c r="B274" s="6"/>
      <c r="C274" s="92"/>
      <c r="D274" s="92"/>
      <c r="E274" s="7" t="s">
        <v>165</v>
      </c>
      <c r="F274" s="8" t="s">
        <v>166</v>
      </c>
      <c r="G274" s="9">
        <v>3300</v>
      </c>
      <c r="H274" s="24">
        <f t="shared" si="9"/>
        <v>270</v>
      </c>
      <c r="I274" s="8"/>
      <c r="J274" s="94" t="s">
        <v>397</v>
      </c>
      <c r="K274" s="94"/>
      <c r="L274" s="95"/>
      <c r="M274" s="47">
        <v>3046.71</v>
      </c>
      <c r="N274" s="73">
        <f t="shared" si="10"/>
        <v>0.8534201680672269</v>
      </c>
    </row>
    <row r="275" spans="2:14" ht="33.75" customHeight="1">
      <c r="B275" s="6"/>
      <c r="C275" s="92"/>
      <c r="D275" s="92"/>
      <c r="E275" s="7" t="s">
        <v>170</v>
      </c>
      <c r="F275" s="8" t="s">
        <v>171</v>
      </c>
      <c r="G275" s="9">
        <v>4100</v>
      </c>
      <c r="H275" s="24">
        <f t="shared" si="9"/>
        <v>30</v>
      </c>
      <c r="I275" s="8"/>
      <c r="J275" s="94" t="s">
        <v>398</v>
      </c>
      <c r="K275" s="94"/>
      <c r="L275" s="95"/>
      <c r="M275" s="47">
        <v>3202.66</v>
      </c>
      <c r="N275" s="73">
        <f t="shared" si="10"/>
        <v>0.7754624697336562</v>
      </c>
    </row>
    <row r="276" spans="2:14" ht="16.5" customHeight="1">
      <c r="B276" s="6"/>
      <c r="C276" s="92"/>
      <c r="D276" s="92"/>
      <c r="E276" s="7" t="s">
        <v>136</v>
      </c>
      <c r="F276" s="8" t="s">
        <v>137</v>
      </c>
      <c r="G276" s="9">
        <v>700</v>
      </c>
      <c r="H276" s="24">
        <f t="shared" si="9"/>
        <v>700</v>
      </c>
      <c r="I276" s="8"/>
      <c r="J276" s="94" t="s">
        <v>399</v>
      </c>
      <c r="K276" s="94"/>
      <c r="L276" s="95"/>
      <c r="M276" s="47">
        <v>955.01</v>
      </c>
      <c r="N276" s="73">
        <f t="shared" si="10"/>
        <v>0.68215</v>
      </c>
    </row>
    <row r="277" spans="2:14" ht="16.5" customHeight="1">
      <c r="B277" s="6"/>
      <c r="C277" s="92"/>
      <c r="D277" s="92"/>
      <c r="E277" s="7" t="s">
        <v>29</v>
      </c>
      <c r="F277" s="8" t="s">
        <v>30</v>
      </c>
      <c r="G277" s="9">
        <v>4800</v>
      </c>
      <c r="H277" s="24">
        <f t="shared" si="9"/>
        <v>0</v>
      </c>
      <c r="I277" s="8"/>
      <c r="J277" s="94" t="s">
        <v>400</v>
      </c>
      <c r="K277" s="94"/>
      <c r="L277" s="95"/>
      <c r="M277" s="47">
        <v>2669</v>
      </c>
      <c r="N277" s="73">
        <f t="shared" si="10"/>
        <v>0.5560416666666667</v>
      </c>
    </row>
    <row r="278" spans="2:14" ht="21.75" customHeight="1">
      <c r="B278" s="6"/>
      <c r="C278" s="92"/>
      <c r="D278" s="92"/>
      <c r="E278" s="7" t="s">
        <v>174</v>
      </c>
      <c r="F278" s="8" t="s">
        <v>175</v>
      </c>
      <c r="G278" s="9">
        <v>144126</v>
      </c>
      <c r="H278" s="24">
        <f t="shared" si="9"/>
        <v>-2600</v>
      </c>
      <c r="I278" s="8"/>
      <c r="J278" s="94" t="s">
        <v>401</v>
      </c>
      <c r="K278" s="94"/>
      <c r="L278" s="95"/>
      <c r="M278" s="47">
        <v>140491.81</v>
      </c>
      <c r="N278" s="73">
        <f t="shared" si="10"/>
        <v>0.992692579455365</v>
      </c>
    </row>
    <row r="279" spans="2:14" ht="16.5" customHeight="1">
      <c r="B279" s="3"/>
      <c r="C279" s="90" t="s">
        <v>402</v>
      </c>
      <c r="D279" s="90"/>
      <c r="E279" s="4"/>
      <c r="F279" s="5" t="s">
        <v>403</v>
      </c>
      <c r="G279" s="17">
        <f>G280+G281+G282+G283+G284+G285+G286+G292+G293+G294+G295+G296+G297</f>
        <v>662922</v>
      </c>
      <c r="H279" s="25">
        <f t="shared" si="9"/>
        <v>25269</v>
      </c>
      <c r="I279" s="5"/>
      <c r="J279" s="98" t="s">
        <v>404</v>
      </c>
      <c r="K279" s="98"/>
      <c r="L279" s="99"/>
      <c r="M279" s="52">
        <f>SUM(M280:M297)</f>
        <v>666269.69</v>
      </c>
      <c r="N279" s="75">
        <f t="shared" si="10"/>
        <v>0.9681464738713524</v>
      </c>
    </row>
    <row r="280" spans="2:14" ht="45.75" customHeight="1">
      <c r="B280" s="6"/>
      <c r="C280" s="92"/>
      <c r="D280" s="92"/>
      <c r="E280" s="7" t="s">
        <v>405</v>
      </c>
      <c r="F280" s="8" t="s">
        <v>406</v>
      </c>
      <c r="G280" s="9">
        <v>9780</v>
      </c>
      <c r="H280" s="24">
        <f t="shared" si="9"/>
        <v>0</v>
      </c>
      <c r="I280" s="8"/>
      <c r="J280" s="94" t="s">
        <v>407</v>
      </c>
      <c r="K280" s="94"/>
      <c r="L280" s="95"/>
      <c r="M280" s="47">
        <v>9780</v>
      </c>
      <c r="N280" s="73">
        <f t="shared" si="10"/>
        <v>1</v>
      </c>
    </row>
    <row r="281" spans="2:14" ht="16.5" customHeight="1">
      <c r="B281" s="6"/>
      <c r="C281" s="92"/>
      <c r="D281" s="92"/>
      <c r="E281" s="7" t="s">
        <v>145</v>
      </c>
      <c r="F281" s="8" t="s">
        <v>146</v>
      </c>
      <c r="G281" s="9">
        <v>1000</v>
      </c>
      <c r="H281" s="24">
        <f t="shared" si="9"/>
        <v>-50</v>
      </c>
      <c r="I281" s="8"/>
      <c r="J281" s="94" t="s">
        <v>408</v>
      </c>
      <c r="K281" s="94"/>
      <c r="L281" s="95"/>
      <c r="M281" s="47">
        <v>459.76</v>
      </c>
      <c r="N281" s="73">
        <f t="shared" si="10"/>
        <v>0.4839578947368421</v>
      </c>
    </row>
    <row r="282" spans="2:14" ht="16.5" customHeight="1">
      <c r="B282" s="6"/>
      <c r="C282" s="92"/>
      <c r="D282" s="92"/>
      <c r="E282" s="7" t="s">
        <v>120</v>
      </c>
      <c r="F282" s="8" t="s">
        <v>121</v>
      </c>
      <c r="G282" s="9">
        <v>68300</v>
      </c>
      <c r="H282" s="24">
        <f t="shared" si="9"/>
        <v>1488</v>
      </c>
      <c r="I282" s="8"/>
      <c r="J282" s="94" t="s">
        <v>409</v>
      </c>
      <c r="K282" s="94"/>
      <c r="L282" s="95"/>
      <c r="M282" s="47">
        <v>67178.4</v>
      </c>
      <c r="N282" s="73">
        <f t="shared" si="10"/>
        <v>0.9626067518771134</v>
      </c>
    </row>
    <row r="283" spans="2:14" ht="16.5" customHeight="1">
      <c r="B283" s="6"/>
      <c r="C283" s="92"/>
      <c r="D283" s="92"/>
      <c r="E283" s="7" t="s">
        <v>149</v>
      </c>
      <c r="F283" s="8" t="s">
        <v>150</v>
      </c>
      <c r="G283" s="9">
        <v>5450</v>
      </c>
      <c r="H283" s="24">
        <f t="shared" si="9"/>
        <v>0</v>
      </c>
      <c r="I283" s="8"/>
      <c r="J283" s="94" t="s">
        <v>410</v>
      </c>
      <c r="K283" s="94"/>
      <c r="L283" s="95"/>
      <c r="M283" s="47">
        <v>5268.1</v>
      </c>
      <c r="N283" s="73">
        <f t="shared" si="10"/>
        <v>0.9666238532110092</v>
      </c>
    </row>
    <row r="284" spans="2:14" ht="16.5" customHeight="1">
      <c r="B284" s="6"/>
      <c r="C284" s="92"/>
      <c r="D284" s="92"/>
      <c r="E284" s="7" t="s">
        <v>123</v>
      </c>
      <c r="F284" s="8" t="s">
        <v>124</v>
      </c>
      <c r="G284" s="9">
        <v>10722</v>
      </c>
      <c r="H284" s="24">
        <f t="shared" si="9"/>
        <v>467</v>
      </c>
      <c r="I284" s="8"/>
      <c r="J284" s="94" t="s">
        <v>411</v>
      </c>
      <c r="K284" s="94"/>
      <c r="L284" s="95"/>
      <c r="M284" s="47">
        <v>10214.7</v>
      </c>
      <c r="N284" s="73">
        <f t="shared" si="10"/>
        <v>0.9129234069175083</v>
      </c>
    </row>
    <row r="285" spans="2:14" ht="16.5" customHeight="1">
      <c r="B285" s="6"/>
      <c r="C285" s="92"/>
      <c r="D285" s="92"/>
      <c r="E285" s="7" t="s">
        <v>126</v>
      </c>
      <c r="F285" s="8" t="s">
        <v>127</v>
      </c>
      <c r="G285" s="9">
        <v>1730</v>
      </c>
      <c r="H285" s="24">
        <f t="shared" si="9"/>
        <v>114</v>
      </c>
      <c r="I285" s="8"/>
      <c r="J285" s="94" t="s">
        <v>412</v>
      </c>
      <c r="K285" s="94"/>
      <c r="L285" s="95"/>
      <c r="M285" s="47">
        <v>1647.54</v>
      </c>
      <c r="N285" s="73">
        <f t="shared" si="10"/>
        <v>0.8934598698481562</v>
      </c>
    </row>
    <row r="286" spans="2:14" ht="15" customHeight="1">
      <c r="B286" s="6"/>
      <c r="C286" s="92"/>
      <c r="D286" s="92"/>
      <c r="E286" s="7" t="s">
        <v>23</v>
      </c>
      <c r="F286" s="8" t="s">
        <v>24</v>
      </c>
      <c r="G286" s="9">
        <v>100000</v>
      </c>
      <c r="H286" s="24">
        <f t="shared" si="9"/>
        <v>43200</v>
      </c>
      <c r="I286" s="8"/>
      <c r="J286" s="94" t="s">
        <v>413</v>
      </c>
      <c r="K286" s="94"/>
      <c r="L286" s="95"/>
      <c r="M286" s="47">
        <v>143006.25</v>
      </c>
      <c r="N286" s="73">
        <f t="shared" si="10"/>
        <v>0.9986469972067039</v>
      </c>
    </row>
    <row r="287" spans="1:14" ht="0.75" customHeight="1" hidden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80"/>
      <c r="N287" s="73" t="e">
        <f t="shared" si="10"/>
        <v>#DIV/0!</v>
      </c>
    </row>
    <row r="288" spans="1:14" ht="5.25" customHeight="1" hidden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8" t="s">
        <v>414</v>
      </c>
      <c r="M288" s="80"/>
      <c r="N288" s="73" t="e">
        <f t="shared" si="10"/>
        <v>#DIV/0!</v>
      </c>
    </row>
    <row r="289" spans="2:14" ht="5.25" customHeight="1" hidden="1">
      <c r="B289" s="108" t="s">
        <v>97</v>
      </c>
      <c r="C289" s="108"/>
      <c r="D289" s="107"/>
      <c r="E289" s="107"/>
      <c r="F289" s="107"/>
      <c r="G289" s="107"/>
      <c r="H289" s="107"/>
      <c r="I289" s="107"/>
      <c r="J289" s="107"/>
      <c r="K289" s="108"/>
      <c r="M289" s="80"/>
      <c r="N289" s="73" t="e">
        <f t="shared" si="10"/>
        <v>#DIV/0!</v>
      </c>
    </row>
    <row r="290" spans="2:14" ht="11.25" customHeight="1" hidden="1">
      <c r="B290" s="108"/>
      <c r="C290" s="108"/>
      <c r="D290" s="107"/>
      <c r="E290" s="107"/>
      <c r="F290" s="107"/>
      <c r="G290" s="107"/>
      <c r="H290" s="107"/>
      <c r="I290" s="107"/>
      <c r="J290" s="107"/>
      <c r="K290" s="107"/>
      <c r="L290" s="107"/>
      <c r="M290" s="80"/>
      <c r="N290" s="73" t="e">
        <f t="shared" si="10"/>
        <v>#DIV/0!</v>
      </c>
    </row>
    <row r="291" spans="1:14" ht="63.75" customHeight="1" hidden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80"/>
      <c r="N291" s="73" t="e">
        <f t="shared" si="10"/>
        <v>#DIV/0!</v>
      </c>
    </row>
    <row r="292" spans="2:14" ht="16.5" customHeight="1">
      <c r="B292" s="6"/>
      <c r="C292" s="92"/>
      <c r="D292" s="92"/>
      <c r="E292" s="7" t="s">
        <v>42</v>
      </c>
      <c r="F292" s="8" t="s">
        <v>43</v>
      </c>
      <c r="G292" s="9">
        <v>5000</v>
      </c>
      <c r="H292" s="24">
        <f aca="true" t="shared" si="11" ref="H292:H336">J292-G292</f>
        <v>0</v>
      </c>
      <c r="I292" s="8"/>
      <c r="J292" s="94" t="s">
        <v>214</v>
      </c>
      <c r="K292" s="94"/>
      <c r="L292" s="95"/>
      <c r="M292" s="47">
        <v>4655.15</v>
      </c>
      <c r="N292" s="73">
        <f t="shared" si="10"/>
        <v>0.9310299999999999</v>
      </c>
    </row>
    <row r="293" spans="2:14" ht="16.5" customHeight="1">
      <c r="B293" s="6"/>
      <c r="C293" s="92"/>
      <c r="D293" s="92"/>
      <c r="E293" s="7" t="s">
        <v>161</v>
      </c>
      <c r="F293" s="8" t="s">
        <v>162</v>
      </c>
      <c r="G293" s="9">
        <v>0</v>
      </c>
      <c r="H293" s="24">
        <f t="shared" si="11"/>
        <v>660</v>
      </c>
      <c r="I293" s="8"/>
      <c r="J293" s="94" t="s">
        <v>141</v>
      </c>
      <c r="K293" s="94"/>
      <c r="L293" s="95"/>
      <c r="M293" s="47">
        <v>605</v>
      </c>
      <c r="N293" s="73">
        <f t="shared" si="10"/>
        <v>0.9166666666666666</v>
      </c>
    </row>
    <row r="294" spans="2:14" ht="16.5" customHeight="1">
      <c r="B294" s="6"/>
      <c r="C294" s="92"/>
      <c r="D294" s="92"/>
      <c r="E294" s="7" t="s">
        <v>26</v>
      </c>
      <c r="F294" s="8" t="s">
        <v>27</v>
      </c>
      <c r="G294" s="9">
        <v>455000</v>
      </c>
      <c r="H294" s="24">
        <f t="shared" si="11"/>
        <v>-20360</v>
      </c>
      <c r="I294" s="8"/>
      <c r="J294" s="94" t="s">
        <v>415</v>
      </c>
      <c r="K294" s="94"/>
      <c r="L294" s="95"/>
      <c r="M294" s="47">
        <v>417885.93</v>
      </c>
      <c r="N294" s="73">
        <f t="shared" si="10"/>
        <v>0.961452995582551</v>
      </c>
    </row>
    <row r="295" spans="2:14" ht="16.5" customHeight="1">
      <c r="B295" s="6"/>
      <c r="C295" s="92"/>
      <c r="D295" s="92"/>
      <c r="E295" s="7" t="s">
        <v>136</v>
      </c>
      <c r="F295" s="8" t="s">
        <v>137</v>
      </c>
      <c r="G295" s="9">
        <v>200</v>
      </c>
      <c r="H295" s="24">
        <f t="shared" si="11"/>
        <v>-100</v>
      </c>
      <c r="I295" s="8"/>
      <c r="J295" s="94" t="s">
        <v>19</v>
      </c>
      <c r="K295" s="94"/>
      <c r="L295" s="95"/>
      <c r="M295" s="47">
        <v>0</v>
      </c>
      <c r="N295" s="73">
        <f t="shared" si="10"/>
        <v>0</v>
      </c>
    </row>
    <row r="296" spans="2:14" ht="16.5" customHeight="1">
      <c r="B296" s="6"/>
      <c r="C296" s="92"/>
      <c r="D296" s="92"/>
      <c r="E296" s="7" t="s">
        <v>29</v>
      </c>
      <c r="F296" s="8" t="s">
        <v>30</v>
      </c>
      <c r="G296" s="9">
        <v>3600</v>
      </c>
      <c r="H296" s="24">
        <f t="shared" si="11"/>
        <v>-200</v>
      </c>
      <c r="I296" s="8"/>
      <c r="J296" s="94" t="s">
        <v>416</v>
      </c>
      <c r="K296" s="94"/>
      <c r="L296" s="95"/>
      <c r="M296" s="47">
        <v>3381</v>
      </c>
      <c r="N296" s="73">
        <f t="shared" si="10"/>
        <v>0.9944117647058823</v>
      </c>
    </row>
    <row r="297" spans="2:14" ht="23.25" customHeight="1">
      <c r="B297" s="6"/>
      <c r="C297" s="92"/>
      <c r="D297" s="92"/>
      <c r="E297" s="7" t="s">
        <v>174</v>
      </c>
      <c r="F297" s="8" t="s">
        <v>175</v>
      </c>
      <c r="G297" s="9">
        <v>2140</v>
      </c>
      <c r="H297" s="24">
        <f t="shared" si="11"/>
        <v>50</v>
      </c>
      <c r="I297" s="8"/>
      <c r="J297" s="94" t="s">
        <v>417</v>
      </c>
      <c r="K297" s="94"/>
      <c r="L297" s="95"/>
      <c r="M297" s="47">
        <v>2187.86</v>
      </c>
      <c r="N297" s="73">
        <f t="shared" si="10"/>
        <v>0.9990228310502284</v>
      </c>
    </row>
    <row r="298" spans="2:14" ht="23.25" customHeight="1">
      <c r="B298" s="3"/>
      <c r="C298" s="90" t="s">
        <v>418</v>
      </c>
      <c r="D298" s="90"/>
      <c r="E298" s="4"/>
      <c r="F298" s="5" t="s">
        <v>419</v>
      </c>
      <c r="G298" s="17">
        <f>G299+G300+G301+G302+G303+G304+G305+G306+G307+G308+G309+G310+G311+G312+G313+G315</f>
        <v>396520</v>
      </c>
      <c r="H298" s="25">
        <f t="shared" si="11"/>
        <v>-10020</v>
      </c>
      <c r="I298" s="5"/>
      <c r="J298" s="98" t="s">
        <v>420</v>
      </c>
      <c r="K298" s="98"/>
      <c r="L298" s="99"/>
      <c r="M298" s="52">
        <f>M299+M300+M301+M302+M303+M304+M305+M306+M307+M308+M309+M310+M311+M312+M313+M315</f>
        <v>357694.3499999999</v>
      </c>
      <c r="N298" s="75">
        <f t="shared" si="10"/>
        <v>0.9254705045278135</v>
      </c>
    </row>
    <row r="299" spans="2:14" ht="16.5" customHeight="1">
      <c r="B299" s="6"/>
      <c r="C299" s="92"/>
      <c r="D299" s="92"/>
      <c r="E299" s="7" t="s">
        <v>145</v>
      </c>
      <c r="F299" s="8" t="s">
        <v>146</v>
      </c>
      <c r="G299" s="9">
        <v>1200</v>
      </c>
      <c r="H299" s="24">
        <f t="shared" si="11"/>
        <v>0</v>
      </c>
      <c r="I299" s="8"/>
      <c r="J299" s="94" t="s">
        <v>421</v>
      </c>
      <c r="K299" s="94"/>
      <c r="L299" s="95"/>
      <c r="M299" s="47">
        <v>972.4</v>
      </c>
      <c r="N299" s="73">
        <f t="shared" si="10"/>
        <v>0.8103333333333333</v>
      </c>
    </row>
    <row r="300" spans="2:14" ht="16.5" customHeight="1">
      <c r="B300" s="6"/>
      <c r="C300" s="92"/>
      <c r="D300" s="92"/>
      <c r="E300" s="7" t="s">
        <v>120</v>
      </c>
      <c r="F300" s="8" t="s">
        <v>121</v>
      </c>
      <c r="G300" s="9">
        <v>270000</v>
      </c>
      <c r="H300" s="24">
        <f t="shared" si="11"/>
        <v>-10200</v>
      </c>
      <c r="I300" s="8"/>
      <c r="J300" s="94" t="s">
        <v>422</v>
      </c>
      <c r="K300" s="94"/>
      <c r="L300" s="95"/>
      <c r="M300" s="47">
        <v>248051.99</v>
      </c>
      <c r="N300" s="73">
        <f t="shared" si="10"/>
        <v>0.9547805619707467</v>
      </c>
    </row>
    <row r="301" spans="2:14" ht="16.5" customHeight="1">
      <c r="B301" s="6"/>
      <c r="C301" s="92"/>
      <c r="D301" s="92"/>
      <c r="E301" s="7" t="s">
        <v>149</v>
      </c>
      <c r="F301" s="8" t="s">
        <v>150</v>
      </c>
      <c r="G301" s="9">
        <v>22100</v>
      </c>
      <c r="H301" s="24">
        <f t="shared" si="11"/>
        <v>-150</v>
      </c>
      <c r="I301" s="8"/>
      <c r="J301" s="94" t="s">
        <v>423</v>
      </c>
      <c r="K301" s="94"/>
      <c r="L301" s="95"/>
      <c r="M301" s="47">
        <v>20853.76</v>
      </c>
      <c r="N301" s="73">
        <f t="shared" si="10"/>
        <v>0.950057403189066</v>
      </c>
    </row>
    <row r="302" spans="2:14" ht="16.5" customHeight="1">
      <c r="B302" s="6"/>
      <c r="C302" s="92"/>
      <c r="D302" s="92"/>
      <c r="E302" s="7" t="s">
        <v>123</v>
      </c>
      <c r="F302" s="8" t="s">
        <v>124</v>
      </c>
      <c r="G302" s="9">
        <v>44000</v>
      </c>
      <c r="H302" s="24">
        <f t="shared" si="11"/>
        <v>-1550</v>
      </c>
      <c r="I302" s="8"/>
      <c r="J302" s="94" t="s">
        <v>424</v>
      </c>
      <c r="K302" s="94"/>
      <c r="L302" s="95"/>
      <c r="M302" s="47">
        <v>40091.1</v>
      </c>
      <c r="N302" s="73">
        <f t="shared" si="10"/>
        <v>0.9444310954063604</v>
      </c>
    </row>
    <row r="303" spans="2:14" ht="16.5" customHeight="1">
      <c r="B303" s="6"/>
      <c r="C303" s="92"/>
      <c r="D303" s="92"/>
      <c r="E303" s="7" t="s">
        <v>126</v>
      </c>
      <c r="F303" s="8" t="s">
        <v>127</v>
      </c>
      <c r="G303" s="9">
        <v>7100</v>
      </c>
      <c r="H303" s="24">
        <f t="shared" si="11"/>
        <v>-250</v>
      </c>
      <c r="I303" s="8"/>
      <c r="J303" s="94" t="s">
        <v>425</v>
      </c>
      <c r="K303" s="94"/>
      <c r="L303" s="95"/>
      <c r="M303" s="47">
        <v>4541.27</v>
      </c>
      <c r="N303" s="73">
        <f t="shared" si="10"/>
        <v>0.6629591240875913</v>
      </c>
    </row>
    <row r="304" spans="2:14" ht="16.5" customHeight="1">
      <c r="B304" s="6"/>
      <c r="C304" s="92"/>
      <c r="D304" s="92"/>
      <c r="E304" s="7" t="s">
        <v>38</v>
      </c>
      <c r="F304" s="8" t="s">
        <v>39</v>
      </c>
      <c r="G304" s="9">
        <v>2000</v>
      </c>
      <c r="H304" s="24">
        <f t="shared" si="11"/>
        <v>0</v>
      </c>
      <c r="I304" s="8"/>
      <c r="J304" s="94" t="s">
        <v>163</v>
      </c>
      <c r="K304" s="94"/>
      <c r="L304" s="95"/>
      <c r="M304" s="47">
        <v>1237</v>
      </c>
      <c r="N304" s="73">
        <f t="shared" si="10"/>
        <v>0.6185</v>
      </c>
    </row>
    <row r="305" spans="2:14" ht="16.5" customHeight="1">
      <c r="B305" s="6"/>
      <c r="C305" s="92"/>
      <c r="D305" s="92"/>
      <c r="E305" s="7" t="s">
        <v>23</v>
      </c>
      <c r="F305" s="8" t="s">
        <v>24</v>
      </c>
      <c r="G305" s="9">
        <v>22000</v>
      </c>
      <c r="H305" s="24">
        <f t="shared" si="11"/>
        <v>0</v>
      </c>
      <c r="I305" s="8"/>
      <c r="J305" s="94" t="s">
        <v>426</v>
      </c>
      <c r="K305" s="94"/>
      <c r="L305" s="95"/>
      <c r="M305" s="47">
        <v>15784.79</v>
      </c>
      <c r="N305" s="73">
        <f t="shared" si="10"/>
        <v>0.7174904545454546</v>
      </c>
    </row>
    <row r="306" spans="2:14" ht="16.5" customHeight="1">
      <c r="B306" s="6"/>
      <c r="C306" s="92"/>
      <c r="D306" s="92"/>
      <c r="E306" s="7" t="s">
        <v>71</v>
      </c>
      <c r="F306" s="8" t="s">
        <v>72</v>
      </c>
      <c r="G306" s="9">
        <v>10000</v>
      </c>
      <c r="H306" s="24">
        <f t="shared" si="11"/>
        <v>0</v>
      </c>
      <c r="I306" s="8"/>
      <c r="J306" s="94" t="s">
        <v>103</v>
      </c>
      <c r="K306" s="94"/>
      <c r="L306" s="95"/>
      <c r="M306" s="47">
        <v>8506.11</v>
      </c>
      <c r="N306" s="73">
        <f t="shared" si="10"/>
        <v>0.850611</v>
      </c>
    </row>
    <row r="307" spans="2:14" ht="16.5" customHeight="1">
      <c r="B307" s="6"/>
      <c r="C307" s="92"/>
      <c r="D307" s="92"/>
      <c r="E307" s="7" t="s">
        <v>161</v>
      </c>
      <c r="F307" s="8" t="s">
        <v>162</v>
      </c>
      <c r="G307" s="9">
        <v>300</v>
      </c>
      <c r="H307" s="24">
        <f t="shared" si="11"/>
        <v>0</v>
      </c>
      <c r="I307" s="8"/>
      <c r="J307" s="94" t="s">
        <v>348</v>
      </c>
      <c r="K307" s="94"/>
      <c r="L307" s="95"/>
      <c r="M307" s="47">
        <v>160</v>
      </c>
      <c r="N307" s="73">
        <f t="shared" si="10"/>
        <v>0.5333333333333333</v>
      </c>
    </row>
    <row r="308" spans="2:14" ht="16.5" customHeight="1">
      <c r="B308" s="6"/>
      <c r="C308" s="92"/>
      <c r="D308" s="92"/>
      <c r="E308" s="7" t="s">
        <v>26</v>
      </c>
      <c r="F308" s="8" t="s">
        <v>27</v>
      </c>
      <c r="G308" s="9">
        <v>4200</v>
      </c>
      <c r="H308" s="24">
        <f t="shared" si="11"/>
        <v>2000</v>
      </c>
      <c r="I308" s="8"/>
      <c r="J308" s="94" t="s">
        <v>427</v>
      </c>
      <c r="K308" s="94"/>
      <c r="L308" s="95"/>
      <c r="M308" s="47">
        <v>5678.47</v>
      </c>
      <c r="N308" s="73">
        <f t="shared" si="10"/>
        <v>0.9158822580645162</v>
      </c>
    </row>
    <row r="309" spans="2:14" ht="16.5" customHeight="1">
      <c r="B309" s="6"/>
      <c r="C309" s="92"/>
      <c r="D309" s="92"/>
      <c r="E309" s="7" t="s">
        <v>165</v>
      </c>
      <c r="F309" s="8" t="s">
        <v>166</v>
      </c>
      <c r="G309" s="9">
        <v>2000</v>
      </c>
      <c r="H309" s="24">
        <f t="shared" si="11"/>
        <v>200</v>
      </c>
      <c r="I309" s="8"/>
      <c r="J309" s="94" t="s">
        <v>428</v>
      </c>
      <c r="K309" s="94"/>
      <c r="L309" s="95"/>
      <c r="M309" s="47">
        <v>2086.85</v>
      </c>
      <c r="N309" s="73">
        <f t="shared" si="10"/>
        <v>0.9485681818181818</v>
      </c>
    </row>
    <row r="310" spans="2:14" ht="37.5" customHeight="1">
      <c r="B310" s="6"/>
      <c r="C310" s="92"/>
      <c r="D310" s="92"/>
      <c r="E310" s="7" t="s">
        <v>170</v>
      </c>
      <c r="F310" s="8" t="s">
        <v>171</v>
      </c>
      <c r="G310" s="9">
        <v>3000</v>
      </c>
      <c r="H310" s="24">
        <f t="shared" si="11"/>
        <v>-500</v>
      </c>
      <c r="I310" s="8"/>
      <c r="J310" s="94" t="s">
        <v>254</v>
      </c>
      <c r="K310" s="94"/>
      <c r="L310" s="95"/>
      <c r="M310" s="47">
        <v>1816.03</v>
      </c>
      <c r="N310" s="73">
        <f t="shared" si="10"/>
        <v>0.726412</v>
      </c>
    </row>
    <row r="311" spans="2:14" ht="16.5" customHeight="1">
      <c r="B311" s="6"/>
      <c r="C311" s="92"/>
      <c r="D311" s="92"/>
      <c r="E311" s="7" t="s">
        <v>136</v>
      </c>
      <c r="F311" s="8" t="s">
        <v>137</v>
      </c>
      <c r="G311" s="9">
        <v>500</v>
      </c>
      <c r="H311" s="24">
        <f t="shared" si="11"/>
        <v>0</v>
      </c>
      <c r="I311" s="8"/>
      <c r="J311" s="94" t="s">
        <v>369</v>
      </c>
      <c r="K311" s="94"/>
      <c r="L311" s="95"/>
      <c r="M311" s="47">
        <v>114.3</v>
      </c>
      <c r="N311" s="73">
        <f t="shared" si="10"/>
        <v>0.2286</v>
      </c>
    </row>
    <row r="312" spans="2:14" ht="16.5" customHeight="1">
      <c r="B312" s="6"/>
      <c r="C312" s="92"/>
      <c r="D312" s="92"/>
      <c r="E312" s="7" t="s">
        <v>29</v>
      </c>
      <c r="F312" s="8" t="s">
        <v>30</v>
      </c>
      <c r="G312" s="9">
        <v>500</v>
      </c>
      <c r="H312" s="24">
        <f t="shared" si="11"/>
        <v>0</v>
      </c>
      <c r="I312" s="8"/>
      <c r="J312" s="94" t="s">
        <v>369</v>
      </c>
      <c r="K312" s="94"/>
      <c r="L312" s="95"/>
      <c r="M312" s="47">
        <v>100</v>
      </c>
      <c r="N312" s="73">
        <f t="shared" si="10"/>
        <v>0.2</v>
      </c>
    </row>
    <row r="313" spans="2:14" ht="27" customHeight="1">
      <c r="B313" s="44"/>
      <c r="C313" s="113"/>
      <c r="D313" s="113"/>
      <c r="E313" s="7" t="s">
        <v>174</v>
      </c>
      <c r="F313" s="8" t="s">
        <v>175</v>
      </c>
      <c r="G313" s="9">
        <v>5620</v>
      </c>
      <c r="H313" s="24">
        <f t="shared" si="11"/>
        <v>430</v>
      </c>
      <c r="I313" s="8"/>
      <c r="J313" s="94" t="s">
        <v>429</v>
      </c>
      <c r="K313" s="94"/>
      <c r="L313" s="95"/>
      <c r="M313" s="47">
        <v>6045.78</v>
      </c>
      <c r="N313" s="73">
        <f t="shared" si="10"/>
        <v>0.999302479338843</v>
      </c>
    </row>
    <row r="314" spans="2:14" ht="72.75" customHeight="1">
      <c r="B314" s="22" t="s">
        <v>0</v>
      </c>
      <c r="C314" s="104" t="s">
        <v>1</v>
      </c>
      <c r="D314" s="104"/>
      <c r="E314" s="32" t="s">
        <v>740</v>
      </c>
      <c r="F314" s="22" t="s">
        <v>2</v>
      </c>
      <c r="G314" s="22" t="s">
        <v>741</v>
      </c>
      <c r="H314" s="22" t="s">
        <v>742</v>
      </c>
      <c r="I314" s="22"/>
      <c r="J314" s="104" t="s">
        <v>743</v>
      </c>
      <c r="K314" s="104"/>
      <c r="L314" s="104"/>
      <c r="M314" s="22" t="s">
        <v>744</v>
      </c>
      <c r="N314" s="23" t="s">
        <v>745</v>
      </c>
    </row>
    <row r="315" spans="2:14" ht="23.25" customHeight="1">
      <c r="B315" s="6"/>
      <c r="C315" s="92"/>
      <c r="D315" s="92"/>
      <c r="E315" s="7" t="s">
        <v>139</v>
      </c>
      <c r="F315" s="8" t="s">
        <v>140</v>
      </c>
      <c r="G315" s="9">
        <v>2000</v>
      </c>
      <c r="H315" s="24">
        <f t="shared" si="11"/>
        <v>0</v>
      </c>
      <c r="I315" s="8"/>
      <c r="J315" s="94" t="s">
        <v>163</v>
      </c>
      <c r="K315" s="94"/>
      <c r="L315" s="95"/>
      <c r="M315" s="47">
        <v>1654.5</v>
      </c>
      <c r="N315" s="73">
        <f>M315/J315</f>
        <v>0.82725</v>
      </c>
    </row>
    <row r="316" spans="2:14" ht="16.5" customHeight="1">
      <c r="B316" s="3"/>
      <c r="C316" s="90" t="s">
        <v>430</v>
      </c>
      <c r="D316" s="90"/>
      <c r="E316" s="4"/>
      <c r="F316" s="5" t="s">
        <v>431</v>
      </c>
      <c r="G316" s="17">
        <f>G317+G318+G319+G320</f>
        <v>72813</v>
      </c>
      <c r="H316" s="25">
        <f t="shared" si="11"/>
        <v>0</v>
      </c>
      <c r="I316" s="5"/>
      <c r="J316" s="98" t="s">
        <v>432</v>
      </c>
      <c r="K316" s="98"/>
      <c r="L316" s="99"/>
      <c r="M316" s="52">
        <f>SUM(M317:M320)</f>
        <v>39622.08</v>
      </c>
      <c r="N316" s="75">
        <f aca="true" t="shared" si="12" ref="N316:N372">M316/J316</f>
        <v>0.5441621688434758</v>
      </c>
    </row>
    <row r="317" spans="2:14" ht="16.5" customHeight="1">
      <c r="B317" s="6"/>
      <c r="C317" s="92"/>
      <c r="D317" s="92"/>
      <c r="E317" s="7" t="s">
        <v>23</v>
      </c>
      <c r="F317" s="8" t="s">
        <v>24</v>
      </c>
      <c r="G317" s="9">
        <v>0</v>
      </c>
      <c r="H317" s="24">
        <f t="shared" si="11"/>
        <v>200</v>
      </c>
      <c r="I317" s="8"/>
      <c r="J317" s="94" t="s">
        <v>138</v>
      </c>
      <c r="K317" s="94"/>
      <c r="L317" s="95"/>
      <c r="M317" s="47">
        <v>87.75</v>
      </c>
      <c r="N317" s="73">
        <f t="shared" si="12"/>
        <v>0.43875</v>
      </c>
    </row>
    <row r="318" spans="2:14" ht="16.5" customHeight="1">
      <c r="B318" s="6"/>
      <c r="C318" s="92"/>
      <c r="D318" s="92"/>
      <c r="E318" s="7" t="s">
        <v>26</v>
      </c>
      <c r="F318" s="8" t="s">
        <v>27</v>
      </c>
      <c r="G318" s="9">
        <v>54610</v>
      </c>
      <c r="H318" s="24">
        <f t="shared" si="11"/>
        <v>-5600</v>
      </c>
      <c r="I318" s="8"/>
      <c r="J318" s="94" t="s">
        <v>433</v>
      </c>
      <c r="K318" s="94"/>
      <c r="L318" s="95"/>
      <c r="M318" s="47">
        <v>20494.17</v>
      </c>
      <c r="N318" s="73">
        <f t="shared" si="12"/>
        <v>0.41816302795347887</v>
      </c>
    </row>
    <row r="319" spans="2:14" ht="16.5" customHeight="1">
      <c r="B319" s="6"/>
      <c r="C319" s="92"/>
      <c r="D319" s="92"/>
      <c r="E319" s="7" t="s">
        <v>136</v>
      </c>
      <c r="F319" s="8" t="s">
        <v>137</v>
      </c>
      <c r="G319" s="9">
        <v>0</v>
      </c>
      <c r="H319" s="24">
        <f t="shared" si="11"/>
        <v>3400</v>
      </c>
      <c r="I319" s="8"/>
      <c r="J319" s="94" t="s">
        <v>416</v>
      </c>
      <c r="K319" s="94"/>
      <c r="L319" s="95"/>
      <c r="M319" s="47">
        <v>2547.35</v>
      </c>
      <c r="N319" s="73">
        <f t="shared" si="12"/>
        <v>0.7492205882352941</v>
      </c>
    </row>
    <row r="320" spans="2:14" ht="24.75" customHeight="1">
      <c r="B320" s="6"/>
      <c r="C320" s="92"/>
      <c r="D320" s="92"/>
      <c r="E320" s="7" t="s">
        <v>139</v>
      </c>
      <c r="F320" s="8" t="s">
        <v>140</v>
      </c>
      <c r="G320" s="9">
        <v>18203</v>
      </c>
      <c r="H320" s="24">
        <f t="shared" si="11"/>
        <v>2000</v>
      </c>
      <c r="I320" s="8"/>
      <c r="J320" s="94" t="s">
        <v>434</v>
      </c>
      <c r="K320" s="94"/>
      <c r="L320" s="95"/>
      <c r="M320" s="47">
        <v>16492.81</v>
      </c>
      <c r="N320" s="73">
        <f t="shared" si="12"/>
        <v>0.8163545018066625</v>
      </c>
    </row>
    <row r="321" spans="2:14" ht="16.5" customHeight="1">
      <c r="B321" s="3"/>
      <c r="C321" s="90" t="s">
        <v>435</v>
      </c>
      <c r="D321" s="90"/>
      <c r="E321" s="4"/>
      <c r="F321" s="5" t="s">
        <v>436</v>
      </c>
      <c r="G321" s="17">
        <f>G322+G323+G324+G325+G326+G327+G328+G329+G330+G331</f>
        <v>511025</v>
      </c>
      <c r="H321" s="25">
        <f t="shared" si="11"/>
        <v>7192</v>
      </c>
      <c r="I321" s="5"/>
      <c r="J321" s="98" t="s">
        <v>437</v>
      </c>
      <c r="K321" s="98"/>
      <c r="L321" s="99"/>
      <c r="M321" s="52">
        <f>SUM(M322:M331)</f>
        <v>493876.0899999999</v>
      </c>
      <c r="N321" s="75">
        <f t="shared" si="12"/>
        <v>0.953029503084615</v>
      </c>
    </row>
    <row r="322" spans="2:14" ht="16.5" customHeight="1">
      <c r="B322" s="6"/>
      <c r="C322" s="92"/>
      <c r="D322" s="92"/>
      <c r="E322" s="7" t="s">
        <v>145</v>
      </c>
      <c r="F322" s="8" t="s">
        <v>146</v>
      </c>
      <c r="G322" s="9">
        <v>0</v>
      </c>
      <c r="H322" s="24">
        <f t="shared" si="11"/>
        <v>5750</v>
      </c>
      <c r="I322" s="8"/>
      <c r="J322" s="94" t="s">
        <v>438</v>
      </c>
      <c r="K322" s="94"/>
      <c r="L322" s="95"/>
      <c r="M322" s="47">
        <v>5745.6</v>
      </c>
      <c r="N322" s="73">
        <f t="shared" si="12"/>
        <v>0.9992347826086957</v>
      </c>
    </row>
    <row r="323" spans="2:14" ht="16.5" customHeight="1">
      <c r="B323" s="6"/>
      <c r="C323" s="92"/>
      <c r="D323" s="92"/>
      <c r="E323" s="7" t="s">
        <v>120</v>
      </c>
      <c r="F323" s="8" t="s">
        <v>121</v>
      </c>
      <c r="G323" s="9">
        <v>282405</v>
      </c>
      <c r="H323" s="24">
        <f t="shared" si="11"/>
        <v>-10989</v>
      </c>
      <c r="I323" s="8"/>
      <c r="J323" s="94" t="s">
        <v>439</v>
      </c>
      <c r="K323" s="94"/>
      <c r="L323" s="95"/>
      <c r="M323" s="47">
        <v>261028.18</v>
      </c>
      <c r="N323" s="73">
        <f t="shared" si="12"/>
        <v>0.9617273115807469</v>
      </c>
    </row>
    <row r="324" spans="2:14" ht="16.5" customHeight="1">
      <c r="B324" s="6"/>
      <c r="C324" s="92"/>
      <c r="D324" s="92"/>
      <c r="E324" s="7" t="s">
        <v>123</v>
      </c>
      <c r="F324" s="8" t="s">
        <v>124</v>
      </c>
      <c r="G324" s="9">
        <v>42360</v>
      </c>
      <c r="H324" s="24">
        <f t="shared" si="11"/>
        <v>604</v>
      </c>
      <c r="I324" s="8"/>
      <c r="J324" s="94" t="s">
        <v>173</v>
      </c>
      <c r="K324" s="94"/>
      <c r="L324" s="95"/>
      <c r="M324" s="47">
        <v>38508.6</v>
      </c>
      <c r="N324" s="73">
        <f t="shared" si="12"/>
        <v>0.8962992272600316</v>
      </c>
    </row>
    <row r="325" spans="2:14" ht="16.5" customHeight="1">
      <c r="B325" s="6"/>
      <c r="C325" s="92"/>
      <c r="D325" s="92"/>
      <c r="E325" s="7" t="s">
        <v>126</v>
      </c>
      <c r="F325" s="8" t="s">
        <v>127</v>
      </c>
      <c r="G325" s="9">
        <v>6835</v>
      </c>
      <c r="H325" s="24">
        <f t="shared" si="11"/>
        <v>-73</v>
      </c>
      <c r="I325" s="8"/>
      <c r="J325" s="94" t="s">
        <v>440</v>
      </c>
      <c r="K325" s="94"/>
      <c r="L325" s="95"/>
      <c r="M325" s="47">
        <v>4917.42</v>
      </c>
      <c r="N325" s="73">
        <f t="shared" si="12"/>
        <v>0.7272138420585625</v>
      </c>
    </row>
    <row r="326" spans="2:14" ht="16.5" customHeight="1">
      <c r="B326" s="6"/>
      <c r="C326" s="92"/>
      <c r="D326" s="92"/>
      <c r="E326" s="7" t="s">
        <v>23</v>
      </c>
      <c r="F326" s="8" t="s">
        <v>24</v>
      </c>
      <c r="G326" s="9">
        <v>8500</v>
      </c>
      <c r="H326" s="24">
        <f t="shared" si="11"/>
        <v>-1400</v>
      </c>
      <c r="I326" s="8"/>
      <c r="J326" s="94" t="s">
        <v>441</v>
      </c>
      <c r="K326" s="94"/>
      <c r="L326" s="95"/>
      <c r="M326" s="47">
        <v>3956.56</v>
      </c>
      <c r="N326" s="73">
        <f t="shared" si="12"/>
        <v>0.5572619718309859</v>
      </c>
    </row>
    <row r="327" spans="2:14" ht="16.5" customHeight="1">
      <c r="B327" s="6"/>
      <c r="C327" s="92"/>
      <c r="D327" s="92"/>
      <c r="E327" s="7" t="s">
        <v>359</v>
      </c>
      <c r="F327" s="8" t="s">
        <v>360</v>
      </c>
      <c r="G327" s="9">
        <v>152000</v>
      </c>
      <c r="H327" s="24">
        <f t="shared" si="11"/>
        <v>12300</v>
      </c>
      <c r="I327" s="8"/>
      <c r="J327" s="94" t="s">
        <v>442</v>
      </c>
      <c r="K327" s="94"/>
      <c r="L327" s="95"/>
      <c r="M327" s="47">
        <v>160438.88</v>
      </c>
      <c r="N327" s="73">
        <f t="shared" si="12"/>
        <v>0.9764995739500913</v>
      </c>
    </row>
    <row r="328" spans="2:14" ht="16.5" customHeight="1">
      <c r="B328" s="6"/>
      <c r="C328" s="92"/>
      <c r="D328" s="92"/>
      <c r="E328" s="7" t="s">
        <v>161</v>
      </c>
      <c r="F328" s="8" t="s">
        <v>162</v>
      </c>
      <c r="G328" s="9">
        <v>150</v>
      </c>
      <c r="H328" s="24">
        <f t="shared" si="11"/>
        <v>0</v>
      </c>
      <c r="I328" s="8"/>
      <c r="J328" s="94" t="s">
        <v>25</v>
      </c>
      <c r="K328" s="94"/>
      <c r="L328" s="95"/>
      <c r="M328" s="47">
        <v>140</v>
      </c>
      <c r="N328" s="73">
        <f t="shared" si="12"/>
        <v>0.9333333333333333</v>
      </c>
    </row>
    <row r="329" spans="2:14" ht="16.5" customHeight="1">
      <c r="B329" s="6"/>
      <c r="C329" s="92"/>
      <c r="D329" s="92"/>
      <c r="E329" s="7" t="s">
        <v>26</v>
      </c>
      <c r="F329" s="8" t="s">
        <v>27</v>
      </c>
      <c r="G329" s="9">
        <v>400</v>
      </c>
      <c r="H329" s="24">
        <f t="shared" si="11"/>
        <v>0</v>
      </c>
      <c r="I329" s="8"/>
      <c r="J329" s="94" t="s">
        <v>443</v>
      </c>
      <c r="K329" s="94"/>
      <c r="L329" s="95"/>
      <c r="M329" s="47">
        <v>0</v>
      </c>
      <c r="N329" s="73">
        <f t="shared" si="12"/>
        <v>0</v>
      </c>
    </row>
    <row r="330" spans="2:14" ht="21" customHeight="1">
      <c r="B330" s="6"/>
      <c r="C330" s="92"/>
      <c r="D330" s="92"/>
      <c r="E330" s="7" t="s">
        <v>174</v>
      </c>
      <c r="F330" s="8" t="s">
        <v>175</v>
      </c>
      <c r="G330" s="9">
        <v>13375</v>
      </c>
      <c r="H330" s="24">
        <f t="shared" si="11"/>
        <v>1000</v>
      </c>
      <c r="I330" s="8"/>
      <c r="J330" s="94" t="s">
        <v>444</v>
      </c>
      <c r="K330" s="94"/>
      <c r="L330" s="95"/>
      <c r="M330" s="47">
        <v>14140.85</v>
      </c>
      <c r="N330" s="73">
        <f t="shared" si="12"/>
        <v>0.9837113043478262</v>
      </c>
    </row>
    <row r="331" spans="2:14" ht="21.75" customHeight="1">
      <c r="B331" s="6"/>
      <c r="C331" s="92"/>
      <c r="D331" s="92"/>
      <c r="E331" s="7" t="s">
        <v>53</v>
      </c>
      <c r="F331" s="8" t="s">
        <v>54</v>
      </c>
      <c r="G331" s="9">
        <v>5000</v>
      </c>
      <c r="H331" s="24">
        <f t="shared" si="11"/>
        <v>0</v>
      </c>
      <c r="I331" s="8"/>
      <c r="J331" s="94" t="s">
        <v>214</v>
      </c>
      <c r="K331" s="94"/>
      <c r="L331" s="95"/>
      <c r="M331" s="47">
        <v>5000</v>
      </c>
      <c r="N331" s="73">
        <f t="shared" si="12"/>
        <v>1</v>
      </c>
    </row>
    <row r="332" spans="2:14" ht="16.5" customHeight="1">
      <c r="B332" s="3"/>
      <c r="C332" s="90" t="s">
        <v>445</v>
      </c>
      <c r="D332" s="90"/>
      <c r="E332" s="4"/>
      <c r="F332" s="5" t="s">
        <v>21</v>
      </c>
      <c r="G332" s="17">
        <f>G333+G334</f>
        <v>140000</v>
      </c>
      <c r="H332" s="25">
        <f t="shared" si="11"/>
        <v>-8372</v>
      </c>
      <c r="I332" s="5"/>
      <c r="J332" s="98" t="s">
        <v>446</v>
      </c>
      <c r="K332" s="98"/>
      <c r="L332" s="99"/>
      <c r="M332" s="52">
        <f>SUM(M333:M334)</f>
        <v>130694.25</v>
      </c>
      <c r="N332" s="75">
        <f t="shared" si="12"/>
        <v>0.9929061445892972</v>
      </c>
    </row>
    <row r="333" spans="2:14" ht="16.5" customHeight="1">
      <c r="B333" s="6"/>
      <c r="C333" s="92"/>
      <c r="D333" s="92"/>
      <c r="E333" s="7" t="s">
        <v>38</v>
      </c>
      <c r="F333" s="8" t="s">
        <v>39</v>
      </c>
      <c r="G333" s="9">
        <v>0</v>
      </c>
      <c r="H333" s="24">
        <f t="shared" si="11"/>
        <v>328</v>
      </c>
      <c r="I333" s="8"/>
      <c r="J333" s="94" t="s">
        <v>447</v>
      </c>
      <c r="K333" s="94"/>
      <c r="L333" s="95"/>
      <c r="M333" s="47">
        <v>328</v>
      </c>
      <c r="N333" s="73">
        <f t="shared" si="12"/>
        <v>1</v>
      </c>
    </row>
    <row r="334" spans="2:14" ht="24" customHeight="1">
      <c r="B334" s="6"/>
      <c r="C334" s="92"/>
      <c r="D334" s="92"/>
      <c r="E334" s="7" t="s">
        <v>174</v>
      </c>
      <c r="F334" s="8" t="s">
        <v>175</v>
      </c>
      <c r="G334" s="9">
        <v>140000</v>
      </c>
      <c r="H334" s="24">
        <f t="shared" si="11"/>
        <v>-8700</v>
      </c>
      <c r="I334" s="8"/>
      <c r="J334" s="94" t="s">
        <v>448</v>
      </c>
      <c r="K334" s="94"/>
      <c r="L334" s="95"/>
      <c r="M334" s="47">
        <v>130366.25</v>
      </c>
      <c r="N334" s="73">
        <f t="shared" si="12"/>
        <v>0.9928884234577304</v>
      </c>
    </row>
    <row r="335" spans="1:14" ht="16.5" customHeight="1">
      <c r="A335" s="37"/>
      <c r="B335" s="38" t="s">
        <v>449</v>
      </c>
      <c r="C335" s="109"/>
      <c r="D335" s="109"/>
      <c r="E335" s="38"/>
      <c r="F335" s="2" t="s">
        <v>450</v>
      </c>
      <c r="G335" s="36">
        <f>G336+G343+G346+G352</f>
        <v>402000</v>
      </c>
      <c r="H335" s="36">
        <f t="shared" si="11"/>
        <v>2921</v>
      </c>
      <c r="I335" s="38"/>
      <c r="J335" s="109" t="s">
        <v>451</v>
      </c>
      <c r="K335" s="109"/>
      <c r="L335" s="110"/>
      <c r="M335" s="70">
        <f>M336+M343+M346+M352</f>
        <v>260761.84</v>
      </c>
      <c r="N335" s="74">
        <f t="shared" si="12"/>
        <v>0.643982011305909</v>
      </c>
    </row>
    <row r="336" spans="1:14" ht="15.75" customHeight="1">
      <c r="A336" s="37"/>
      <c r="B336" s="39"/>
      <c r="C336" s="98" t="s">
        <v>452</v>
      </c>
      <c r="D336" s="98"/>
      <c r="E336" s="41"/>
      <c r="F336" s="5" t="s">
        <v>453</v>
      </c>
      <c r="G336" s="17">
        <f>G342</f>
        <v>100000</v>
      </c>
      <c r="H336" s="25">
        <f t="shared" si="11"/>
        <v>-7000</v>
      </c>
      <c r="I336" s="40"/>
      <c r="J336" s="98" t="s">
        <v>268</v>
      </c>
      <c r="K336" s="98"/>
      <c r="L336" s="99"/>
      <c r="M336" s="52">
        <f>M342</f>
        <v>93000</v>
      </c>
      <c r="N336" s="75">
        <f t="shared" si="12"/>
        <v>1</v>
      </c>
    </row>
    <row r="337" spans="1:14" ht="5.25" customHeight="1" hidden="1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66"/>
      <c r="N337" s="73" t="e">
        <f t="shared" si="12"/>
        <v>#DIV/0!</v>
      </c>
    </row>
    <row r="338" spans="1:14" ht="5.25" customHeight="1" hidden="1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3" t="s">
        <v>454</v>
      </c>
      <c r="L338" s="37"/>
      <c r="M338" s="66"/>
      <c r="N338" s="73" t="e">
        <f t="shared" si="12"/>
        <v>#DIV/0!</v>
      </c>
    </row>
    <row r="339" spans="1:14" ht="5.25" customHeight="1" hidden="1">
      <c r="A339" s="37"/>
      <c r="B339" s="123" t="s">
        <v>97</v>
      </c>
      <c r="C339" s="123"/>
      <c r="D339" s="122"/>
      <c r="E339" s="122"/>
      <c r="F339" s="122"/>
      <c r="G339" s="122"/>
      <c r="H339" s="122"/>
      <c r="I339" s="122"/>
      <c r="J339" s="122"/>
      <c r="K339" s="123"/>
      <c r="L339" s="37"/>
      <c r="M339" s="66"/>
      <c r="N339" s="73" t="e">
        <f t="shared" si="12"/>
        <v>#DIV/0!</v>
      </c>
    </row>
    <row r="340" spans="1:14" ht="11.25" customHeight="1" hidden="1">
      <c r="A340" s="37"/>
      <c r="B340" s="123"/>
      <c r="C340" s="123"/>
      <c r="D340" s="122"/>
      <c r="E340" s="122"/>
      <c r="F340" s="122"/>
      <c r="G340" s="122"/>
      <c r="H340" s="122"/>
      <c r="I340" s="122"/>
      <c r="J340" s="122"/>
      <c r="K340" s="122"/>
      <c r="L340" s="122"/>
      <c r="M340" s="66"/>
      <c r="N340" s="73" t="e">
        <f t="shared" si="12"/>
        <v>#DIV/0!</v>
      </c>
    </row>
    <row r="341" spans="1:14" ht="63.75" customHeight="1" hidden="1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66"/>
      <c r="N341" s="73" t="e">
        <f t="shared" si="12"/>
        <v>#DIV/0!</v>
      </c>
    </row>
    <row r="342" spans="1:14" ht="48.75" customHeight="1">
      <c r="A342" s="37"/>
      <c r="B342" s="42"/>
      <c r="C342" s="124"/>
      <c r="D342" s="124"/>
      <c r="E342" s="7" t="s">
        <v>455</v>
      </c>
      <c r="F342" s="8" t="s">
        <v>456</v>
      </c>
      <c r="G342" s="9">
        <v>100000</v>
      </c>
      <c r="H342" s="24">
        <f aca="true" t="shared" si="13" ref="H342:H384">J342-G342</f>
        <v>-7000</v>
      </c>
      <c r="I342" s="43"/>
      <c r="J342" s="94" t="s">
        <v>268</v>
      </c>
      <c r="K342" s="94"/>
      <c r="L342" s="95"/>
      <c r="M342" s="47">
        <v>93000</v>
      </c>
      <c r="N342" s="73">
        <f t="shared" si="12"/>
        <v>1</v>
      </c>
    </row>
    <row r="343" spans="2:14" ht="16.5" customHeight="1">
      <c r="B343" s="3"/>
      <c r="C343" s="90" t="s">
        <v>457</v>
      </c>
      <c r="D343" s="90"/>
      <c r="E343" s="4"/>
      <c r="F343" s="5" t="s">
        <v>458</v>
      </c>
      <c r="G343" s="17">
        <f>G344+G345</f>
        <v>12000</v>
      </c>
      <c r="H343" s="25">
        <f t="shared" si="13"/>
        <v>2000</v>
      </c>
      <c r="I343" s="5"/>
      <c r="J343" s="98" t="s">
        <v>459</v>
      </c>
      <c r="K343" s="98"/>
      <c r="L343" s="99"/>
      <c r="M343" s="52">
        <f>SUM(M344:M345)</f>
        <v>13233</v>
      </c>
      <c r="N343" s="75">
        <f t="shared" si="12"/>
        <v>0.9452142857142857</v>
      </c>
    </row>
    <row r="344" spans="2:14" ht="16.5" customHeight="1">
      <c r="B344" s="6"/>
      <c r="C344" s="92"/>
      <c r="D344" s="92"/>
      <c r="E344" s="7" t="s">
        <v>23</v>
      </c>
      <c r="F344" s="8" t="s">
        <v>24</v>
      </c>
      <c r="G344" s="9">
        <v>6000</v>
      </c>
      <c r="H344" s="24">
        <f t="shared" si="13"/>
        <v>0</v>
      </c>
      <c r="I344" s="8"/>
      <c r="J344" s="94" t="s">
        <v>391</v>
      </c>
      <c r="K344" s="94"/>
      <c r="L344" s="95"/>
      <c r="M344" s="47">
        <v>5304</v>
      </c>
      <c r="N344" s="73">
        <f t="shared" si="12"/>
        <v>0.884</v>
      </c>
    </row>
    <row r="345" spans="2:14" ht="16.5" customHeight="1">
      <c r="B345" s="6"/>
      <c r="C345" s="92"/>
      <c r="D345" s="92"/>
      <c r="E345" s="7" t="s">
        <v>26</v>
      </c>
      <c r="F345" s="8" t="s">
        <v>27</v>
      </c>
      <c r="G345" s="9">
        <v>6000</v>
      </c>
      <c r="H345" s="24">
        <f t="shared" si="13"/>
        <v>2000</v>
      </c>
      <c r="I345" s="8"/>
      <c r="J345" s="94" t="s">
        <v>261</v>
      </c>
      <c r="K345" s="94"/>
      <c r="L345" s="95"/>
      <c r="M345" s="47">
        <v>7929</v>
      </c>
      <c r="N345" s="73">
        <f t="shared" si="12"/>
        <v>0.991125</v>
      </c>
    </row>
    <row r="346" spans="2:14" ht="16.5" customHeight="1">
      <c r="B346" s="3"/>
      <c r="C346" s="90" t="s">
        <v>460</v>
      </c>
      <c r="D346" s="90"/>
      <c r="E346" s="4"/>
      <c r="F346" s="5" t="s">
        <v>461</v>
      </c>
      <c r="G346" s="17">
        <f>G347+G348+G349+G350+G351</f>
        <v>10000</v>
      </c>
      <c r="H346" s="25">
        <f t="shared" si="13"/>
        <v>0</v>
      </c>
      <c r="I346" s="5"/>
      <c r="J346" s="98" t="s">
        <v>103</v>
      </c>
      <c r="K346" s="98"/>
      <c r="L346" s="99"/>
      <c r="M346" s="52">
        <v>4400</v>
      </c>
      <c r="N346" s="75">
        <f t="shared" si="12"/>
        <v>0.44</v>
      </c>
    </row>
    <row r="347" spans="2:14" ht="16.5" customHeight="1">
      <c r="B347" s="6"/>
      <c r="C347" s="92"/>
      <c r="D347" s="92"/>
      <c r="E347" s="7" t="s">
        <v>123</v>
      </c>
      <c r="F347" s="8" t="s">
        <v>124</v>
      </c>
      <c r="G347" s="9">
        <v>200</v>
      </c>
      <c r="H347" s="24">
        <f t="shared" si="13"/>
        <v>0</v>
      </c>
      <c r="I347" s="8"/>
      <c r="J347" s="94" t="s">
        <v>138</v>
      </c>
      <c r="K347" s="94"/>
      <c r="L347" s="95"/>
      <c r="M347" s="47">
        <v>0</v>
      </c>
      <c r="N347" s="73">
        <f t="shared" si="12"/>
        <v>0</v>
      </c>
    </row>
    <row r="348" spans="2:14" ht="16.5" customHeight="1">
      <c r="B348" s="6"/>
      <c r="C348" s="92"/>
      <c r="D348" s="92"/>
      <c r="E348" s="7" t="s">
        <v>126</v>
      </c>
      <c r="F348" s="8" t="s">
        <v>127</v>
      </c>
      <c r="G348" s="9">
        <v>50</v>
      </c>
      <c r="H348" s="24">
        <f t="shared" si="13"/>
        <v>0</v>
      </c>
      <c r="I348" s="8"/>
      <c r="J348" s="94" t="s">
        <v>462</v>
      </c>
      <c r="K348" s="94"/>
      <c r="L348" s="95"/>
      <c r="M348" s="47">
        <v>0</v>
      </c>
      <c r="N348" s="73">
        <f t="shared" si="12"/>
        <v>0</v>
      </c>
    </row>
    <row r="349" spans="2:14" ht="16.5" customHeight="1">
      <c r="B349" s="6"/>
      <c r="C349" s="92"/>
      <c r="D349" s="92"/>
      <c r="E349" s="7" t="s">
        <v>38</v>
      </c>
      <c r="F349" s="8" t="s">
        <v>39</v>
      </c>
      <c r="G349" s="9">
        <v>2500</v>
      </c>
      <c r="H349" s="24">
        <f t="shared" si="13"/>
        <v>0</v>
      </c>
      <c r="I349" s="8"/>
      <c r="J349" s="94" t="s">
        <v>254</v>
      </c>
      <c r="K349" s="94"/>
      <c r="L349" s="95"/>
      <c r="M349" s="47">
        <v>0</v>
      </c>
      <c r="N349" s="73">
        <f t="shared" si="12"/>
        <v>0</v>
      </c>
    </row>
    <row r="350" spans="2:14" ht="16.5" customHeight="1">
      <c r="B350" s="6"/>
      <c r="C350" s="92"/>
      <c r="D350" s="92"/>
      <c r="E350" s="7" t="s">
        <v>23</v>
      </c>
      <c r="F350" s="8" t="s">
        <v>24</v>
      </c>
      <c r="G350" s="9">
        <v>2000</v>
      </c>
      <c r="H350" s="24">
        <f t="shared" si="13"/>
        <v>0</v>
      </c>
      <c r="I350" s="8"/>
      <c r="J350" s="94" t="s">
        <v>163</v>
      </c>
      <c r="K350" s="94"/>
      <c r="L350" s="95"/>
      <c r="M350" s="47">
        <v>0</v>
      </c>
      <c r="N350" s="73">
        <f t="shared" si="12"/>
        <v>0</v>
      </c>
    </row>
    <row r="351" spans="2:14" ht="16.5" customHeight="1">
      <c r="B351" s="6"/>
      <c r="C351" s="92"/>
      <c r="D351" s="92"/>
      <c r="E351" s="7" t="s">
        <v>26</v>
      </c>
      <c r="F351" s="8" t="s">
        <v>27</v>
      </c>
      <c r="G351" s="9">
        <v>5250</v>
      </c>
      <c r="H351" s="24">
        <f t="shared" si="13"/>
        <v>0</v>
      </c>
      <c r="I351" s="8"/>
      <c r="J351" s="94" t="s">
        <v>463</v>
      </c>
      <c r="K351" s="94"/>
      <c r="L351" s="95"/>
      <c r="M351" s="47">
        <v>4400</v>
      </c>
      <c r="N351" s="73">
        <f t="shared" si="12"/>
        <v>0.8380952380952381</v>
      </c>
    </row>
    <row r="352" spans="2:14" ht="16.5" customHeight="1">
      <c r="B352" s="3"/>
      <c r="C352" s="90" t="s">
        <v>464</v>
      </c>
      <c r="D352" s="90"/>
      <c r="E352" s="4"/>
      <c r="F352" s="5" t="s">
        <v>465</v>
      </c>
      <c r="G352" s="17">
        <f>G353+G354+G355+G356+G357+G358+G359+G360+G361+G362+G363+G364+G365+G366</f>
        <v>280000</v>
      </c>
      <c r="H352" s="25">
        <f t="shared" si="13"/>
        <v>7921</v>
      </c>
      <c r="I352" s="5"/>
      <c r="J352" s="98" t="s">
        <v>466</v>
      </c>
      <c r="K352" s="98"/>
      <c r="L352" s="99"/>
      <c r="M352" s="52">
        <f>SUM(M353:M366)</f>
        <v>150128.84</v>
      </c>
      <c r="N352" s="75">
        <f t="shared" si="12"/>
        <v>0.5214237238687001</v>
      </c>
    </row>
    <row r="353" spans="2:14" ht="36.75" customHeight="1">
      <c r="B353" s="6"/>
      <c r="C353" s="92"/>
      <c r="D353" s="92"/>
      <c r="E353" s="7" t="s">
        <v>467</v>
      </c>
      <c r="F353" s="8" t="s">
        <v>468</v>
      </c>
      <c r="G353" s="9">
        <v>125000</v>
      </c>
      <c r="H353" s="24">
        <f t="shared" si="13"/>
        <v>-89660</v>
      </c>
      <c r="I353" s="8"/>
      <c r="J353" s="94" t="s">
        <v>469</v>
      </c>
      <c r="K353" s="94"/>
      <c r="L353" s="95"/>
      <c r="M353" s="47">
        <v>32147.35</v>
      </c>
      <c r="N353" s="73">
        <f t="shared" si="12"/>
        <v>0.9096590265987549</v>
      </c>
    </row>
    <row r="354" spans="2:14" ht="16.5" customHeight="1">
      <c r="B354" s="6"/>
      <c r="C354" s="92"/>
      <c r="D354" s="92"/>
      <c r="E354" s="7" t="s">
        <v>123</v>
      </c>
      <c r="F354" s="8" t="s">
        <v>124</v>
      </c>
      <c r="G354" s="9">
        <v>3000</v>
      </c>
      <c r="H354" s="24">
        <f t="shared" si="13"/>
        <v>3000</v>
      </c>
      <c r="I354" s="8"/>
      <c r="J354" s="94" t="s">
        <v>391</v>
      </c>
      <c r="K354" s="94"/>
      <c r="L354" s="95"/>
      <c r="M354" s="47">
        <v>3939.59</v>
      </c>
      <c r="N354" s="73">
        <f t="shared" si="12"/>
        <v>0.6565983333333334</v>
      </c>
    </row>
    <row r="355" spans="2:14" ht="16.5" customHeight="1">
      <c r="B355" s="6"/>
      <c r="C355" s="92"/>
      <c r="D355" s="92"/>
      <c r="E355" s="7" t="s">
        <v>126</v>
      </c>
      <c r="F355" s="8" t="s">
        <v>127</v>
      </c>
      <c r="G355" s="9">
        <v>300</v>
      </c>
      <c r="H355" s="24">
        <f t="shared" si="13"/>
        <v>2000</v>
      </c>
      <c r="I355" s="8"/>
      <c r="J355" s="94" t="s">
        <v>128</v>
      </c>
      <c r="K355" s="94"/>
      <c r="L355" s="95"/>
      <c r="M355" s="47">
        <v>562.77</v>
      </c>
      <c r="N355" s="73">
        <f t="shared" si="12"/>
        <v>0.24468260869565217</v>
      </c>
    </row>
    <row r="356" spans="2:14" ht="16.5" customHeight="1">
      <c r="B356" s="6"/>
      <c r="C356" s="92"/>
      <c r="D356" s="92"/>
      <c r="E356" s="7" t="s">
        <v>38</v>
      </c>
      <c r="F356" s="8" t="s">
        <v>39</v>
      </c>
      <c r="G356" s="9">
        <v>53000</v>
      </c>
      <c r="H356" s="24">
        <f t="shared" si="13"/>
        <v>40000</v>
      </c>
      <c r="I356" s="8"/>
      <c r="J356" s="94" t="s">
        <v>268</v>
      </c>
      <c r="K356" s="94"/>
      <c r="L356" s="95"/>
      <c r="M356" s="47">
        <v>63610.2</v>
      </c>
      <c r="N356" s="73">
        <f t="shared" si="12"/>
        <v>0.6839806451612903</v>
      </c>
    </row>
    <row r="357" spans="2:14" ht="16.5" customHeight="1">
      <c r="B357" s="6"/>
      <c r="C357" s="92"/>
      <c r="D357" s="92"/>
      <c r="E357" s="7" t="s">
        <v>23</v>
      </c>
      <c r="F357" s="8" t="s">
        <v>24</v>
      </c>
      <c r="G357" s="9">
        <v>18500</v>
      </c>
      <c r="H357" s="24">
        <f t="shared" si="13"/>
        <v>19500</v>
      </c>
      <c r="I357" s="8"/>
      <c r="J357" s="94" t="s">
        <v>470</v>
      </c>
      <c r="K357" s="94"/>
      <c r="L357" s="95"/>
      <c r="M357" s="47">
        <v>20463.02</v>
      </c>
      <c r="N357" s="73">
        <f t="shared" si="12"/>
        <v>0.5385005263157895</v>
      </c>
    </row>
    <row r="358" spans="2:14" ht="16.5" customHeight="1">
      <c r="B358" s="6"/>
      <c r="C358" s="92"/>
      <c r="D358" s="92"/>
      <c r="E358" s="7" t="s">
        <v>71</v>
      </c>
      <c r="F358" s="8" t="s">
        <v>72</v>
      </c>
      <c r="G358" s="9">
        <v>10000</v>
      </c>
      <c r="H358" s="24">
        <f t="shared" si="13"/>
        <v>0</v>
      </c>
      <c r="I358" s="8"/>
      <c r="J358" s="94" t="s">
        <v>103</v>
      </c>
      <c r="K358" s="94"/>
      <c r="L358" s="95"/>
      <c r="M358" s="47">
        <v>2692.58</v>
      </c>
      <c r="N358" s="73">
        <f t="shared" si="12"/>
        <v>0.269258</v>
      </c>
    </row>
    <row r="359" spans="2:14" ht="16.5" customHeight="1">
      <c r="B359" s="6"/>
      <c r="C359" s="92"/>
      <c r="D359" s="92"/>
      <c r="E359" s="7" t="s">
        <v>161</v>
      </c>
      <c r="F359" s="8" t="s">
        <v>162</v>
      </c>
      <c r="G359" s="9">
        <v>2000</v>
      </c>
      <c r="H359" s="24">
        <f t="shared" si="13"/>
        <v>0</v>
      </c>
      <c r="I359" s="8"/>
      <c r="J359" s="94" t="s">
        <v>163</v>
      </c>
      <c r="K359" s="94"/>
      <c r="L359" s="95"/>
      <c r="M359" s="47">
        <v>1955</v>
      </c>
      <c r="N359" s="73">
        <f t="shared" si="12"/>
        <v>0.9775</v>
      </c>
    </row>
    <row r="360" spans="2:14" ht="16.5" customHeight="1">
      <c r="B360" s="6"/>
      <c r="C360" s="92"/>
      <c r="D360" s="92"/>
      <c r="E360" s="7" t="s">
        <v>26</v>
      </c>
      <c r="F360" s="8" t="s">
        <v>27</v>
      </c>
      <c r="G360" s="9">
        <v>57200</v>
      </c>
      <c r="H360" s="24">
        <f t="shared" si="13"/>
        <v>32581</v>
      </c>
      <c r="I360" s="8"/>
      <c r="J360" s="94" t="s">
        <v>471</v>
      </c>
      <c r="K360" s="94"/>
      <c r="L360" s="95"/>
      <c r="M360" s="47">
        <v>19639.3</v>
      </c>
      <c r="N360" s="73">
        <f t="shared" si="12"/>
        <v>0.2187467281496085</v>
      </c>
    </row>
    <row r="361" spans="2:14" ht="16.5" customHeight="1">
      <c r="B361" s="6"/>
      <c r="C361" s="92"/>
      <c r="D361" s="92"/>
      <c r="E361" s="7" t="s">
        <v>165</v>
      </c>
      <c r="F361" s="8" t="s">
        <v>166</v>
      </c>
      <c r="G361" s="9">
        <v>0</v>
      </c>
      <c r="H361" s="24">
        <f t="shared" si="13"/>
        <v>300</v>
      </c>
      <c r="I361" s="8"/>
      <c r="J361" s="94" t="s">
        <v>348</v>
      </c>
      <c r="K361" s="94"/>
      <c r="L361" s="95"/>
      <c r="M361" s="47">
        <v>222.33</v>
      </c>
      <c r="N361" s="73">
        <f t="shared" si="12"/>
        <v>0.7411000000000001</v>
      </c>
    </row>
    <row r="362" spans="2:14" ht="31.5" customHeight="1">
      <c r="B362" s="6"/>
      <c r="C362" s="92"/>
      <c r="D362" s="92"/>
      <c r="E362" s="7" t="s">
        <v>170</v>
      </c>
      <c r="F362" s="8" t="s">
        <v>171</v>
      </c>
      <c r="G362" s="9">
        <v>0</v>
      </c>
      <c r="H362" s="24">
        <f t="shared" si="13"/>
        <v>200</v>
      </c>
      <c r="I362" s="8"/>
      <c r="J362" s="94" t="s">
        <v>138</v>
      </c>
      <c r="K362" s="94"/>
      <c r="L362" s="95"/>
      <c r="M362" s="47">
        <v>110</v>
      </c>
      <c r="N362" s="73">
        <f t="shared" si="12"/>
        <v>0.55</v>
      </c>
    </row>
    <row r="363" spans="2:14" ht="27" customHeight="1">
      <c r="B363" s="6"/>
      <c r="C363" s="92"/>
      <c r="D363" s="92"/>
      <c r="E363" s="7" t="s">
        <v>75</v>
      </c>
      <c r="F363" s="8" t="s">
        <v>76</v>
      </c>
      <c r="G363" s="9">
        <v>4200</v>
      </c>
      <c r="H363" s="24">
        <f t="shared" si="13"/>
        <v>0</v>
      </c>
      <c r="I363" s="8"/>
      <c r="J363" s="94" t="s">
        <v>472</v>
      </c>
      <c r="K363" s="94"/>
      <c r="L363" s="95"/>
      <c r="M363" s="47">
        <v>0</v>
      </c>
      <c r="N363" s="73">
        <f t="shared" si="12"/>
        <v>0</v>
      </c>
    </row>
    <row r="364" spans="2:14" ht="16.5" customHeight="1">
      <c r="B364" s="6"/>
      <c r="C364" s="92"/>
      <c r="D364" s="92"/>
      <c r="E364" s="7" t="s">
        <v>29</v>
      </c>
      <c r="F364" s="8" t="s">
        <v>30</v>
      </c>
      <c r="G364" s="9">
        <v>800</v>
      </c>
      <c r="H364" s="24">
        <f t="shared" si="13"/>
        <v>0</v>
      </c>
      <c r="I364" s="8"/>
      <c r="J364" s="94" t="s">
        <v>473</v>
      </c>
      <c r="K364" s="94"/>
      <c r="L364" s="95"/>
      <c r="M364" s="47">
        <v>135</v>
      </c>
      <c r="N364" s="73">
        <f t="shared" si="12"/>
        <v>0.16875</v>
      </c>
    </row>
    <row r="365" spans="2:14" ht="24.75" customHeight="1">
      <c r="B365" s="6"/>
      <c r="C365" s="92"/>
      <c r="D365" s="92"/>
      <c r="E365" s="7" t="s">
        <v>139</v>
      </c>
      <c r="F365" s="8" t="s">
        <v>140</v>
      </c>
      <c r="G365" s="9">
        <v>2000</v>
      </c>
      <c r="H365" s="24">
        <f t="shared" si="13"/>
        <v>0</v>
      </c>
      <c r="I365" s="8"/>
      <c r="J365" s="94" t="s">
        <v>163</v>
      </c>
      <c r="K365" s="94"/>
      <c r="L365" s="95"/>
      <c r="M365" s="47">
        <v>971.7</v>
      </c>
      <c r="N365" s="73">
        <f t="shared" si="12"/>
        <v>0.48585</v>
      </c>
    </row>
    <row r="366" spans="2:14" ht="21.75" customHeight="1">
      <c r="B366" s="6"/>
      <c r="C366" s="92"/>
      <c r="D366" s="92"/>
      <c r="E366" s="7" t="s">
        <v>53</v>
      </c>
      <c r="F366" s="8" t="s">
        <v>54</v>
      </c>
      <c r="G366" s="9">
        <v>4000</v>
      </c>
      <c r="H366" s="24">
        <f t="shared" si="13"/>
        <v>0</v>
      </c>
      <c r="I366" s="8"/>
      <c r="J366" s="94" t="s">
        <v>273</v>
      </c>
      <c r="K366" s="94"/>
      <c r="L366" s="95"/>
      <c r="M366" s="47">
        <v>3680</v>
      </c>
      <c r="N366" s="73">
        <f t="shared" si="12"/>
        <v>0.92</v>
      </c>
    </row>
    <row r="367" spans="2:14" ht="16.5" customHeight="1">
      <c r="B367" s="1" t="s">
        <v>474</v>
      </c>
      <c r="C367" s="105"/>
      <c r="D367" s="105"/>
      <c r="E367" s="1"/>
      <c r="F367" s="2" t="s">
        <v>475</v>
      </c>
      <c r="G367" s="16">
        <f>G368+G370+G394+G396+G399+G401+G403+G420+G429+G447</f>
        <v>11478136</v>
      </c>
      <c r="H367" s="16">
        <f t="shared" si="13"/>
        <v>1894609</v>
      </c>
      <c r="I367" s="2"/>
      <c r="J367" s="109" t="s">
        <v>476</v>
      </c>
      <c r="K367" s="109"/>
      <c r="L367" s="110"/>
      <c r="M367" s="70">
        <f>M368+M370+M394+M396+M399+M401+M403+M420+M429+M447</f>
        <v>12276638.71</v>
      </c>
      <c r="N367" s="74">
        <f t="shared" si="12"/>
        <v>0.9180343085881022</v>
      </c>
    </row>
    <row r="368" spans="2:14" ht="16.5" customHeight="1">
      <c r="B368" s="3"/>
      <c r="C368" s="90" t="s">
        <v>477</v>
      </c>
      <c r="D368" s="90"/>
      <c r="E368" s="4"/>
      <c r="F368" s="5" t="s">
        <v>478</v>
      </c>
      <c r="G368" s="17">
        <f>G369</f>
        <v>319200</v>
      </c>
      <c r="H368" s="25">
        <f t="shared" si="13"/>
        <v>0</v>
      </c>
      <c r="I368" s="5"/>
      <c r="J368" s="98" t="s">
        <v>479</v>
      </c>
      <c r="K368" s="98"/>
      <c r="L368" s="99"/>
      <c r="M368" s="52">
        <f>M369</f>
        <v>252570.05</v>
      </c>
      <c r="N368" s="75">
        <f t="shared" si="12"/>
        <v>0.7912595551378446</v>
      </c>
    </row>
    <row r="369" spans="2:14" ht="36" customHeight="1">
      <c r="B369" s="6"/>
      <c r="C369" s="92"/>
      <c r="D369" s="92"/>
      <c r="E369" s="7" t="s">
        <v>480</v>
      </c>
      <c r="F369" s="8" t="s">
        <v>481</v>
      </c>
      <c r="G369" s="9">
        <v>319200</v>
      </c>
      <c r="H369" s="24">
        <f t="shared" si="13"/>
        <v>0</v>
      </c>
      <c r="I369" s="8"/>
      <c r="J369" s="94" t="s">
        <v>479</v>
      </c>
      <c r="K369" s="94"/>
      <c r="L369" s="95"/>
      <c r="M369" s="47">
        <v>252570.05</v>
      </c>
      <c r="N369" s="73">
        <f t="shared" si="12"/>
        <v>0.7912595551378446</v>
      </c>
    </row>
    <row r="370" spans="2:14" ht="45" customHeight="1">
      <c r="B370" s="3"/>
      <c r="C370" s="90" t="s">
        <v>482</v>
      </c>
      <c r="D370" s="90"/>
      <c r="E370" s="4"/>
      <c r="F370" s="5" t="s">
        <v>483</v>
      </c>
      <c r="G370" s="17">
        <f>G371+G372+G374+G375+G376+G377+G378+G379+G380+G381+G382+G383+G384+G390+G391+G392+G393</f>
        <v>6300405</v>
      </c>
      <c r="H370" s="25">
        <f t="shared" si="13"/>
        <v>1739678</v>
      </c>
      <c r="I370" s="5"/>
      <c r="J370" s="98" t="s">
        <v>484</v>
      </c>
      <c r="K370" s="98"/>
      <c r="L370" s="99"/>
      <c r="M370" s="52">
        <f>M371+M372+M374+M375+M376+M377+M378+M379+M380+M381+M382+M383+M384+M390+M391+M392+M393</f>
        <v>7827492.280000001</v>
      </c>
      <c r="N370" s="75">
        <f t="shared" si="12"/>
        <v>0.9735586411234811</v>
      </c>
    </row>
    <row r="371" spans="2:14" ht="16.5" customHeight="1">
      <c r="B371" s="6"/>
      <c r="C371" s="92"/>
      <c r="D371" s="92"/>
      <c r="E371" s="26" t="s">
        <v>485</v>
      </c>
      <c r="F371" s="27" t="s">
        <v>486</v>
      </c>
      <c r="G371" s="28">
        <v>5806161</v>
      </c>
      <c r="H371" s="33">
        <f t="shared" si="13"/>
        <v>1539578</v>
      </c>
      <c r="I371" s="27"/>
      <c r="J371" s="111" t="s">
        <v>487</v>
      </c>
      <c r="K371" s="111"/>
      <c r="L371" s="112"/>
      <c r="M371" s="47">
        <v>7187861.57</v>
      </c>
      <c r="N371" s="73">
        <f t="shared" si="12"/>
        <v>0.978507617817622</v>
      </c>
    </row>
    <row r="372" spans="2:14" ht="16.5" customHeight="1">
      <c r="B372" s="44"/>
      <c r="C372" s="113"/>
      <c r="D372" s="119"/>
      <c r="E372" s="45" t="s">
        <v>120</v>
      </c>
      <c r="F372" s="46" t="s">
        <v>121</v>
      </c>
      <c r="G372" s="47">
        <v>153177</v>
      </c>
      <c r="H372" s="48">
        <f t="shared" si="13"/>
        <v>0</v>
      </c>
      <c r="I372" s="46"/>
      <c r="J372" s="93" t="s">
        <v>488</v>
      </c>
      <c r="K372" s="93"/>
      <c r="L372" s="93"/>
      <c r="M372" s="47">
        <v>117890.44</v>
      </c>
      <c r="N372" s="73">
        <f t="shared" si="12"/>
        <v>0.7696353891249992</v>
      </c>
    </row>
    <row r="373" spans="2:14" ht="66" customHeight="1">
      <c r="B373" s="22" t="s">
        <v>0</v>
      </c>
      <c r="C373" s="104" t="s">
        <v>1</v>
      </c>
      <c r="D373" s="104"/>
      <c r="E373" s="32" t="s">
        <v>740</v>
      </c>
      <c r="F373" s="22" t="s">
        <v>2</v>
      </c>
      <c r="G373" s="22" t="s">
        <v>741</v>
      </c>
      <c r="H373" s="22" t="s">
        <v>742</v>
      </c>
      <c r="I373" s="22"/>
      <c r="J373" s="104" t="s">
        <v>743</v>
      </c>
      <c r="K373" s="104"/>
      <c r="L373" s="104"/>
      <c r="M373" s="22" t="s">
        <v>744</v>
      </c>
      <c r="N373" s="23" t="s">
        <v>745</v>
      </c>
    </row>
    <row r="374" spans="2:14" ht="16.5" customHeight="1">
      <c r="B374" s="6"/>
      <c r="C374" s="92"/>
      <c r="D374" s="92"/>
      <c r="E374" s="7" t="s">
        <v>149</v>
      </c>
      <c r="F374" s="8" t="s">
        <v>150</v>
      </c>
      <c r="G374" s="9">
        <v>9600</v>
      </c>
      <c r="H374" s="24">
        <f t="shared" si="13"/>
        <v>-2209</v>
      </c>
      <c r="I374" s="8"/>
      <c r="J374" s="94" t="s">
        <v>489</v>
      </c>
      <c r="K374" s="94"/>
      <c r="L374" s="95"/>
      <c r="M374" s="47" t="s">
        <v>751</v>
      </c>
      <c r="N374" s="73">
        <f>M374/J374</f>
        <v>0.9999851170342309</v>
      </c>
    </row>
    <row r="375" spans="2:14" ht="16.5" customHeight="1">
      <c r="B375" s="6"/>
      <c r="C375" s="92"/>
      <c r="D375" s="92"/>
      <c r="E375" s="7" t="s">
        <v>123</v>
      </c>
      <c r="F375" s="8" t="s">
        <v>124</v>
      </c>
      <c r="G375" s="9">
        <v>252889</v>
      </c>
      <c r="H375" s="24">
        <f t="shared" si="13"/>
        <v>193000</v>
      </c>
      <c r="I375" s="8"/>
      <c r="J375" s="94" t="s">
        <v>490</v>
      </c>
      <c r="K375" s="94"/>
      <c r="L375" s="95"/>
      <c r="M375" s="47" t="s">
        <v>752</v>
      </c>
      <c r="N375" s="73">
        <f aca="true" t="shared" si="14" ref="N375:N438">M375/J375</f>
        <v>0.9860168562130934</v>
      </c>
    </row>
    <row r="376" spans="2:14" ht="16.5" customHeight="1">
      <c r="B376" s="6"/>
      <c r="C376" s="92"/>
      <c r="D376" s="92"/>
      <c r="E376" s="7" t="s">
        <v>126</v>
      </c>
      <c r="F376" s="8" t="s">
        <v>127</v>
      </c>
      <c r="G376" s="9">
        <v>3988</v>
      </c>
      <c r="H376" s="24">
        <f t="shared" si="13"/>
        <v>0</v>
      </c>
      <c r="I376" s="8"/>
      <c r="J376" s="94" t="s">
        <v>491</v>
      </c>
      <c r="K376" s="94"/>
      <c r="L376" s="95"/>
      <c r="M376" s="47" t="s">
        <v>753</v>
      </c>
      <c r="N376" s="73">
        <f t="shared" si="14"/>
        <v>0.7096740220661986</v>
      </c>
    </row>
    <row r="377" spans="2:14" ht="16.5" customHeight="1">
      <c r="B377" s="6"/>
      <c r="C377" s="92"/>
      <c r="D377" s="92"/>
      <c r="E377" s="7" t="s">
        <v>38</v>
      </c>
      <c r="F377" s="8" t="s">
        <v>39</v>
      </c>
      <c r="G377" s="9">
        <v>4200</v>
      </c>
      <c r="H377" s="24">
        <f t="shared" si="13"/>
        <v>0</v>
      </c>
      <c r="I377" s="8"/>
      <c r="J377" s="94" t="s">
        <v>472</v>
      </c>
      <c r="K377" s="94"/>
      <c r="L377" s="95"/>
      <c r="M377" s="47">
        <v>3347</v>
      </c>
      <c r="N377" s="73">
        <f t="shared" si="14"/>
        <v>0.7969047619047619</v>
      </c>
    </row>
    <row r="378" spans="2:14" ht="16.5" customHeight="1">
      <c r="B378" s="6"/>
      <c r="C378" s="92"/>
      <c r="D378" s="92"/>
      <c r="E378" s="7" t="s">
        <v>23</v>
      </c>
      <c r="F378" s="8" t="s">
        <v>24</v>
      </c>
      <c r="G378" s="9">
        <v>16500</v>
      </c>
      <c r="H378" s="24">
        <f t="shared" si="13"/>
        <v>2209</v>
      </c>
      <c r="I378" s="8"/>
      <c r="J378" s="94" t="s">
        <v>492</v>
      </c>
      <c r="K378" s="94"/>
      <c r="L378" s="95"/>
      <c r="M378" s="47" t="s">
        <v>754</v>
      </c>
      <c r="N378" s="73">
        <f t="shared" si="14"/>
        <v>0.8421556470148057</v>
      </c>
    </row>
    <row r="379" spans="2:14" ht="16.5" customHeight="1">
      <c r="B379" s="6"/>
      <c r="C379" s="92"/>
      <c r="D379" s="92"/>
      <c r="E379" s="7" t="s">
        <v>71</v>
      </c>
      <c r="F379" s="8" t="s">
        <v>72</v>
      </c>
      <c r="G379" s="9">
        <v>8640</v>
      </c>
      <c r="H379" s="24">
        <f t="shared" si="13"/>
        <v>0</v>
      </c>
      <c r="I379" s="8"/>
      <c r="J379" s="94" t="s">
        <v>493</v>
      </c>
      <c r="K379" s="94"/>
      <c r="L379" s="95"/>
      <c r="M379" s="47" t="s">
        <v>755</v>
      </c>
      <c r="N379" s="73">
        <f t="shared" si="14"/>
        <v>0.6082789351851852</v>
      </c>
    </row>
    <row r="380" spans="2:14" ht="16.5" customHeight="1">
      <c r="B380" s="6"/>
      <c r="C380" s="92"/>
      <c r="D380" s="92"/>
      <c r="E380" s="7" t="s">
        <v>42</v>
      </c>
      <c r="F380" s="8" t="s">
        <v>43</v>
      </c>
      <c r="G380" s="9">
        <v>2000</v>
      </c>
      <c r="H380" s="24">
        <f t="shared" si="13"/>
        <v>0</v>
      </c>
      <c r="I380" s="8"/>
      <c r="J380" s="94" t="s">
        <v>163</v>
      </c>
      <c r="K380" s="94"/>
      <c r="L380" s="95"/>
      <c r="M380" s="47">
        <v>73.8</v>
      </c>
      <c r="N380" s="73">
        <f t="shared" si="14"/>
        <v>0.036899999999999995</v>
      </c>
    </row>
    <row r="381" spans="2:14" ht="16.5" customHeight="1">
      <c r="B381" s="6"/>
      <c r="C381" s="92"/>
      <c r="D381" s="92"/>
      <c r="E381" s="7" t="s">
        <v>161</v>
      </c>
      <c r="F381" s="8" t="s">
        <v>162</v>
      </c>
      <c r="G381" s="9">
        <v>500</v>
      </c>
      <c r="H381" s="24">
        <f t="shared" si="13"/>
        <v>0</v>
      </c>
      <c r="I381" s="8"/>
      <c r="J381" s="94" t="s">
        <v>369</v>
      </c>
      <c r="K381" s="94"/>
      <c r="L381" s="95"/>
      <c r="M381" s="47">
        <v>179.5</v>
      </c>
      <c r="N381" s="73">
        <f t="shared" si="14"/>
        <v>0.359</v>
      </c>
    </row>
    <row r="382" spans="2:14" ht="16.5" customHeight="1">
      <c r="B382" s="6"/>
      <c r="C382" s="92"/>
      <c r="D382" s="92"/>
      <c r="E382" s="7" t="s">
        <v>26</v>
      </c>
      <c r="F382" s="8" t="s">
        <v>27</v>
      </c>
      <c r="G382" s="9">
        <v>30000</v>
      </c>
      <c r="H382" s="24">
        <f t="shared" si="13"/>
        <v>5900</v>
      </c>
      <c r="I382" s="8"/>
      <c r="J382" s="94" t="s">
        <v>494</v>
      </c>
      <c r="K382" s="94"/>
      <c r="L382" s="95"/>
      <c r="M382" s="47">
        <v>35883.7</v>
      </c>
      <c r="N382" s="73">
        <f t="shared" si="14"/>
        <v>0.9995459610027855</v>
      </c>
    </row>
    <row r="383" spans="2:14" ht="32.25" customHeight="1">
      <c r="B383" s="6"/>
      <c r="C383" s="92"/>
      <c r="D383" s="92"/>
      <c r="E383" s="7" t="s">
        <v>170</v>
      </c>
      <c r="F383" s="8" t="s">
        <v>171</v>
      </c>
      <c r="G383" s="9">
        <v>3000</v>
      </c>
      <c r="H383" s="24">
        <f t="shared" si="13"/>
        <v>0</v>
      </c>
      <c r="I383" s="8"/>
      <c r="J383" s="94" t="s">
        <v>393</v>
      </c>
      <c r="K383" s="94"/>
      <c r="L383" s="95"/>
      <c r="M383" s="47" t="s">
        <v>756</v>
      </c>
      <c r="N383" s="73">
        <f t="shared" si="14"/>
        <v>0.7902166666666667</v>
      </c>
    </row>
    <row r="384" spans="2:14" ht="16.5" customHeight="1">
      <c r="B384" s="6"/>
      <c r="C384" s="92"/>
      <c r="D384" s="92"/>
      <c r="E384" s="7" t="s">
        <v>136</v>
      </c>
      <c r="F384" s="8" t="s">
        <v>137</v>
      </c>
      <c r="G384" s="9">
        <v>400</v>
      </c>
      <c r="H384" s="24">
        <f t="shared" si="13"/>
        <v>0</v>
      </c>
      <c r="I384" s="8"/>
      <c r="J384" s="94" t="s">
        <v>443</v>
      </c>
      <c r="K384" s="94"/>
      <c r="L384" s="95"/>
      <c r="M384" s="47">
        <v>139</v>
      </c>
      <c r="N384" s="73">
        <f t="shared" si="14"/>
        <v>0.3475</v>
      </c>
    </row>
    <row r="385" spans="1:14" ht="5.25" customHeight="1" hidden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66"/>
      <c r="N385" s="73" t="e">
        <f t="shared" si="14"/>
        <v>#DIV/0!</v>
      </c>
    </row>
    <row r="386" spans="1:14" ht="5.25" customHeight="1" hidden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8" t="s">
        <v>495</v>
      </c>
      <c r="M386" s="66"/>
      <c r="N386" s="73" t="e">
        <f t="shared" si="14"/>
        <v>#DIV/0!</v>
      </c>
    </row>
    <row r="387" spans="2:14" ht="5.25" customHeight="1" hidden="1">
      <c r="B387" s="108" t="s">
        <v>97</v>
      </c>
      <c r="C387" s="108"/>
      <c r="D387" s="107"/>
      <c r="E387" s="107"/>
      <c r="F387" s="107"/>
      <c r="G387" s="107"/>
      <c r="H387" s="107"/>
      <c r="I387" s="107"/>
      <c r="J387" s="107"/>
      <c r="K387" s="108"/>
      <c r="M387" s="66"/>
      <c r="N387" s="73" t="e">
        <f t="shared" si="14"/>
        <v>#DIV/0!</v>
      </c>
    </row>
    <row r="388" spans="2:14" ht="11.25" customHeight="1" hidden="1">
      <c r="B388" s="108"/>
      <c r="C388" s="108"/>
      <c r="D388" s="107"/>
      <c r="E388" s="107"/>
      <c r="F388" s="107"/>
      <c r="G388" s="107"/>
      <c r="H388" s="107"/>
      <c r="I388" s="107"/>
      <c r="J388" s="107"/>
      <c r="K388" s="107"/>
      <c r="L388" s="107"/>
      <c r="M388" s="66"/>
      <c r="N388" s="73" t="e">
        <f t="shared" si="14"/>
        <v>#DIV/0!</v>
      </c>
    </row>
    <row r="389" spans="1:14" ht="63.75" customHeight="1" hidden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66"/>
      <c r="N389" s="73" t="e">
        <f t="shared" si="14"/>
        <v>#DIV/0!</v>
      </c>
    </row>
    <row r="390" spans="2:14" ht="16.5" customHeight="1">
      <c r="B390" s="6"/>
      <c r="C390" s="92"/>
      <c r="D390" s="92"/>
      <c r="E390" s="7" t="s">
        <v>29</v>
      </c>
      <c r="F390" s="8" t="s">
        <v>30</v>
      </c>
      <c r="G390" s="9">
        <v>500</v>
      </c>
      <c r="H390" s="24">
        <f aca="true" t="shared" si="15" ref="H390:H432">J390-G390</f>
        <v>0</v>
      </c>
      <c r="I390" s="8"/>
      <c r="J390" s="94" t="s">
        <v>369</v>
      </c>
      <c r="K390" s="94"/>
      <c r="L390" s="95"/>
      <c r="M390" s="47">
        <v>0</v>
      </c>
      <c r="N390" s="73">
        <f t="shared" si="14"/>
        <v>0</v>
      </c>
    </row>
    <row r="391" spans="2:14" ht="24" customHeight="1">
      <c r="B391" s="6"/>
      <c r="C391" s="92"/>
      <c r="D391" s="92"/>
      <c r="E391" s="7" t="s">
        <v>174</v>
      </c>
      <c r="F391" s="8" t="s">
        <v>175</v>
      </c>
      <c r="G391" s="9">
        <v>5350</v>
      </c>
      <c r="H391" s="24">
        <f t="shared" si="15"/>
        <v>0</v>
      </c>
      <c r="I391" s="8"/>
      <c r="J391" s="94" t="s">
        <v>496</v>
      </c>
      <c r="K391" s="94"/>
      <c r="L391" s="95"/>
      <c r="M391" s="47">
        <v>5349.32</v>
      </c>
      <c r="N391" s="73">
        <f t="shared" si="14"/>
        <v>0.9998728971962616</v>
      </c>
    </row>
    <row r="392" spans="2:14" ht="24.75" customHeight="1">
      <c r="B392" s="6"/>
      <c r="C392" s="92"/>
      <c r="D392" s="92"/>
      <c r="E392" s="7" t="s">
        <v>181</v>
      </c>
      <c r="F392" s="8" t="s">
        <v>182</v>
      </c>
      <c r="G392" s="9">
        <v>0</v>
      </c>
      <c r="H392" s="24">
        <f t="shared" si="15"/>
        <v>1200</v>
      </c>
      <c r="I392" s="8"/>
      <c r="J392" s="94" t="s">
        <v>421</v>
      </c>
      <c r="K392" s="94"/>
      <c r="L392" s="95"/>
      <c r="M392" s="47">
        <v>908.34</v>
      </c>
      <c r="N392" s="73">
        <f t="shared" si="14"/>
        <v>0.75695</v>
      </c>
    </row>
    <row r="393" spans="2:14" ht="27.75" customHeight="1">
      <c r="B393" s="6"/>
      <c r="C393" s="92"/>
      <c r="D393" s="92"/>
      <c r="E393" s="7" t="s">
        <v>139</v>
      </c>
      <c r="F393" s="8" t="s">
        <v>140</v>
      </c>
      <c r="G393" s="9">
        <v>3500</v>
      </c>
      <c r="H393" s="24">
        <f t="shared" si="15"/>
        <v>0</v>
      </c>
      <c r="I393" s="8"/>
      <c r="J393" s="94" t="s">
        <v>167</v>
      </c>
      <c r="K393" s="94"/>
      <c r="L393" s="95"/>
      <c r="M393" s="47">
        <v>2602.4</v>
      </c>
      <c r="N393" s="73">
        <f t="shared" si="14"/>
        <v>0.7435428571428572</v>
      </c>
    </row>
    <row r="394" spans="2:14" ht="66" customHeight="1">
      <c r="B394" s="3"/>
      <c r="C394" s="90" t="s">
        <v>497</v>
      </c>
      <c r="D394" s="90"/>
      <c r="E394" s="4"/>
      <c r="F394" s="5" t="s">
        <v>498</v>
      </c>
      <c r="G394" s="17">
        <f>G395</f>
        <v>76188</v>
      </c>
      <c r="H394" s="25">
        <f t="shared" si="15"/>
        <v>66242</v>
      </c>
      <c r="I394" s="5"/>
      <c r="J394" s="98" t="s">
        <v>499</v>
      </c>
      <c r="K394" s="98"/>
      <c r="L394" s="99"/>
      <c r="M394" s="52">
        <f>M395</f>
        <v>141542.04</v>
      </c>
      <c r="N394" s="75">
        <f t="shared" si="14"/>
        <v>0.9937656392613916</v>
      </c>
    </row>
    <row r="395" spans="2:14" ht="16.5" customHeight="1">
      <c r="B395" s="6"/>
      <c r="C395" s="92"/>
      <c r="D395" s="92"/>
      <c r="E395" s="7" t="s">
        <v>500</v>
      </c>
      <c r="F395" s="8" t="s">
        <v>501</v>
      </c>
      <c r="G395" s="9">
        <v>76188</v>
      </c>
      <c r="H395" s="24">
        <f t="shared" si="15"/>
        <v>66242</v>
      </c>
      <c r="I395" s="8"/>
      <c r="J395" s="94" t="s">
        <v>499</v>
      </c>
      <c r="K395" s="94"/>
      <c r="L395" s="95"/>
      <c r="M395" s="47">
        <v>141542.04</v>
      </c>
      <c r="N395" s="73">
        <f t="shared" si="14"/>
        <v>0.9937656392613916</v>
      </c>
    </row>
    <row r="396" spans="2:14" ht="19.5" customHeight="1">
      <c r="B396" s="3"/>
      <c r="C396" s="90" t="s">
        <v>502</v>
      </c>
      <c r="D396" s="90"/>
      <c r="E396" s="4"/>
      <c r="F396" s="5" t="s">
        <v>503</v>
      </c>
      <c r="G396" s="17">
        <f>G397+G398</f>
        <v>439899</v>
      </c>
      <c r="H396" s="25">
        <f t="shared" si="15"/>
        <v>-26850</v>
      </c>
      <c r="I396" s="5"/>
      <c r="J396" s="98" t="s">
        <v>504</v>
      </c>
      <c r="K396" s="98"/>
      <c r="L396" s="99"/>
      <c r="M396" s="52">
        <f>M397+M398</f>
        <v>282936.16</v>
      </c>
      <c r="N396" s="75">
        <f t="shared" si="14"/>
        <v>0.6849941774462593</v>
      </c>
    </row>
    <row r="397" spans="2:14" ht="16.5" customHeight="1">
      <c r="B397" s="6"/>
      <c r="C397" s="92"/>
      <c r="D397" s="92"/>
      <c r="E397" s="7" t="s">
        <v>485</v>
      </c>
      <c r="F397" s="8" t="s">
        <v>486</v>
      </c>
      <c r="G397" s="9">
        <v>429899</v>
      </c>
      <c r="H397" s="24">
        <f t="shared" si="15"/>
        <v>-26850</v>
      </c>
      <c r="I397" s="8"/>
      <c r="J397" s="94" t="s">
        <v>505</v>
      </c>
      <c r="K397" s="94"/>
      <c r="L397" s="95"/>
      <c r="M397" s="47">
        <v>279527.66</v>
      </c>
      <c r="N397" s="73">
        <f t="shared" si="14"/>
        <v>0.6935326970169879</v>
      </c>
    </row>
    <row r="398" spans="2:14" ht="16.5" customHeight="1">
      <c r="B398" s="6"/>
      <c r="C398" s="92"/>
      <c r="D398" s="92"/>
      <c r="E398" s="7" t="s">
        <v>26</v>
      </c>
      <c r="F398" s="8" t="s">
        <v>27</v>
      </c>
      <c r="G398" s="9">
        <v>10000</v>
      </c>
      <c r="H398" s="24">
        <f t="shared" si="15"/>
        <v>0</v>
      </c>
      <c r="I398" s="8"/>
      <c r="J398" s="94" t="s">
        <v>103</v>
      </c>
      <c r="K398" s="94"/>
      <c r="L398" s="95"/>
      <c r="M398" s="47">
        <v>3408.5</v>
      </c>
      <c r="N398" s="73">
        <f t="shared" si="14"/>
        <v>0.34085</v>
      </c>
    </row>
    <row r="399" spans="2:14" ht="16.5" customHeight="1">
      <c r="B399" s="3"/>
      <c r="C399" s="90" t="s">
        <v>506</v>
      </c>
      <c r="D399" s="90"/>
      <c r="E399" s="4"/>
      <c r="F399" s="5" t="s">
        <v>507</v>
      </c>
      <c r="G399" s="17">
        <f>G400</f>
        <v>350000</v>
      </c>
      <c r="H399" s="25">
        <f t="shared" si="15"/>
        <v>-30902</v>
      </c>
      <c r="I399" s="5"/>
      <c r="J399" s="98" t="s">
        <v>508</v>
      </c>
      <c r="K399" s="98"/>
      <c r="L399" s="99"/>
      <c r="M399" s="52">
        <f>M400</f>
        <v>284192.65</v>
      </c>
      <c r="N399" s="75">
        <f t="shared" si="14"/>
        <v>0.8906124450795682</v>
      </c>
    </row>
    <row r="400" spans="2:14" ht="16.5" customHeight="1">
      <c r="B400" s="6"/>
      <c r="C400" s="92"/>
      <c r="D400" s="92"/>
      <c r="E400" s="7" t="s">
        <v>485</v>
      </c>
      <c r="F400" s="8" t="s">
        <v>486</v>
      </c>
      <c r="G400" s="9">
        <v>350000</v>
      </c>
      <c r="H400" s="24">
        <f t="shared" si="15"/>
        <v>-30902</v>
      </c>
      <c r="I400" s="8"/>
      <c r="J400" s="94" t="s">
        <v>508</v>
      </c>
      <c r="K400" s="94"/>
      <c r="L400" s="95"/>
      <c r="M400" s="47">
        <v>284192.65</v>
      </c>
      <c r="N400" s="73">
        <f t="shared" si="14"/>
        <v>0.8906124450795682</v>
      </c>
    </row>
    <row r="401" spans="2:14" ht="16.5" customHeight="1">
      <c r="B401" s="3"/>
      <c r="C401" s="90" t="s">
        <v>509</v>
      </c>
      <c r="D401" s="90"/>
      <c r="E401" s="4"/>
      <c r="F401" s="5" t="s">
        <v>510</v>
      </c>
      <c r="G401" s="17">
        <f>G402</f>
        <v>611296</v>
      </c>
      <c r="H401" s="25">
        <f t="shared" si="15"/>
        <v>210226</v>
      </c>
      <c r="I401" s="5"/>
      <c r="J401" s="98" t="s">
        <v>511</v>
      </c>
      <c r="K401" s="98"/>
      <c r="L401" s="99"/>
      <c r="M401" s="52">
        <f>M402</f>
        <v>808727.37</v>
      </c>
      <c r="N401" s="75">
        <f t="shared" si="14"/>
        <v>0.9844257001029796</v>
      </c>
    </row>
    <row r="402" spans="2:14" ht="16.5" customHeight="1">
      <c r="B402" s="6"/>
      <c r="C402" s="92"/>
      <c r="D402" s="92"/>
      <c r="E402" s="7" t="s">
        <v>485</v>
      </c>
      <c r="F402" s="8" t="s">
        <v>486</v>
      </c>
      <c r="G402" s="9">
        <v>611296</v>
      </c>
      <c r="H402" s="24">
        <f t="shared" si="15"/>
        <v>210226</v>
      </c>
      <c r="I402" s="8"/>
      <c r="J402" s="94" t="s">
        <v>511</v>
      </c>
      <c r="K402" s="94"/>
      <c r="L402" s="95"/>
      <c r="M402" s="47">
        <v>808727.37</v>
      </c>
      <c r="N402" s="73">
        <f t="shared" si="14"/>
        <v>0.9844257001029796</v>
      </c>
    </row>
    <row r="403" spans="2:14" ht="16.5" customHeight="1">
      <c r="B403" s="3"/>
      <c r="C403" s="90" t="s">
        <v>512</v>
      </c>
      <c r="D403" s="90"/>
      <c r="E403" s="4"/>
      <c r="F403" s="5" t="s">
        <v>513</v>
      </c>
      <c r="G403" s="17">
        <f>G404+G405+G406+G407+G408+G409+G410+G411+G412+G413+G414+G415+G416+G417+G418+G419</f>
        <v>1019694</v>
      </c>
      <c r="H403" s="25">
        <f t="shared" si="15"/>
        <v>29573</v>
      </c>
      <c r="I403" s="5"/>
      <c r="J403" s="98" t="s">
        <v>514</v>
      </c>
      <c r="K403" s="98"/>
      <c r="L403" s="99"/>
      <c r="M403" s="52">
        <f>SUM(M404:M419)</f>
        <v>827814.3199999998</v>
      </c>
      <c r="N403" s="75">
        <f t="shared" si="14"/>
        <v>0.7889453494677712</v>
      </c>
    </row>
    <row r="404" spans="2:14" ht="16.5" customHeight="1">
      <c r="B404" s="6"/>
      <c r="C404" s="92"/>
      <c r="D404" s="92"/>
      <c r="E404" s="7" t="s">
        <v>120</v>
      </c>
      <c r="F404" s="8" t="s">
        <v>121</v>
      </c>
      <c r="G404" s="9">
        <v>736694</v>
      </c>
      <c r="H404" s="24">
        <f t="shared" si="15"/>
        <v>-7200</v>
      </c>
      <c r="I404" s="8"/>
      <c r="J404" s="94" t="s">
        <v>515</v>
      </c>
      <c r="K404" s="94"/>
      <c r="L404" s="95"/>
      <c r="M404" s="47">
        <v>578534.85</v>
      </c>
      <c r="N404" s="73">
        <f t="shared" si="14"/>
        <v>0.7930632054547399</v>
      </c>
    </row>
    <row r="405" spans="2:14" ht="16.5" customHeight="1">
      <c r="B405" s="6"/>
      <c r="C405" s="92"/>
      <c r="D405" s="92"/>
      <c r="E405" s="7" t="s">
        <v>149</v>
      </c>
      <c r="F405" s="8" t="s">
        <v>150</v>
      </c>
      <c r="G405" s="9">
        <v>56900</v>
      </c>
      <c r="H405" s="24">
        <f t="shared" si="15"/>
        <v>-6280</v>
      </c>
      <c r="I405" s="8"/>
      <c r="J405" s="94" t="s">
        <v>516</v>
      </c>
      <c r="K405" s="94"/>
      <c r="L405" s="95"/>
      <c r="M405" s="47">
        <v>50619.32</v>
      </c>
      <c r="N405" s="73">
        <f t="shared" si="14"/>
        <v>0.9999865665744765</v>
      </c>
    </row>
    <row r="406" spans="2:14" ht="16.5" customHeight="1">
      <c r="B406" s="6"/>
      <c r="C406" s="92"/>
      <c r="D406" s="92"/>
      <c r="E406" s="7" t="s">
        <v>123</v>
      </c>
      <c r="F406" s="8" t="s">
        <v>124</v>
      </c>
      <c r="G406" s="9">
        <v>112167</v>
      </c>
      <c r="H406" s="24">
        <f t="shared" si="15"/>
        <v>0</v>
      </c>
      <c r="I406" s="8"/>
      <c r="J406" s="94" t="s">
        <v>517</v>
      </c>
      <c r="K406" s="94"/>
      <c r="L406" s="95"/>
      <c r="M406" s="47">
        <v>81041.65</v>
      </c>
      <c r="N406" s="73">
        <f t="shared" si="14"/>
        <v>0.7225088484135263</v>
      </c>
    </row>
    <row r="407" spans="2:14" ht="16.5" customHeight="1">
      <c r="B407" s="6"/>
      <c r="C407" s="92"/>
      <c r="D407" s="92"/>
      <c r="E407" s="7" t="s">
        <v>126</v>
      </c>
      <c r="F407" s="8" t="s">
        <v>127</v>
      </c>
      <c r="G407" s="9">
        <v>17973</v>
      </c>
      <c r="H407" s="24">
        <f t="shared" si="15"/>
        <v>0</v>
      </c>
      <c r="I407" s="8"/>
      <c r="J407" s="94" t="s">
        <v>518</v>
      </c>
      <c r="K407" s="94"/>
      <c r="L407" s="95"/>
      <c r="M407" s="47">
        <v>10343.59</v>
      </c>
      <c r="N407" s="73">
        <f t="shared" si="14"/>
        <v>0.5755071496133088</v>
      </c>
    </row>
    <row r="408" spans="2:14" ht="16.5" customHeight="1">
      <c r="B408" s="6"/>
      <c r="C408" s="92"/>
      <c r="D408" s="92"/>
      <c r="E408" s="7" t="s">
        <v>38</v>
      </c>
      <c r="F408" s="8" t="s">
        <v>39</v>
      </c>
      <c r="G408" s="9">
        <v>1500</v>
      </c>
      <c r="H408" s="24">
        <f t="shared" si="15"/>
        <v>0</v>
      </c>
      <c r="I408" s="8"/>
      <c r="J408" s="94" t="s">
        <v>288</v>
      </c>
      <c r="K408" s="94"/>
      <c r="L408" s="95"/>
      <c r="M408" s="47">
        <v>664.19</v>
      </c>
      <c r="N408" s="73">
        <f t="shared" si="14"/>
        <v>0.44279333333333337</v>
      </c>
    </row>
    <row r="409" spans="2:14" ht="16.5" customHeight="1">
      <c r="B409" s="6"/>
      <c r="C409" s="92"/>
      <c r="D409" s="92"/>
      <c r="E409" s="7" t="s">
        <v>23</v>
      </c>
      <c r="F409" s="8" t="s">
        <v>24</v>
      </c>
      <c r="G409" s="9">
        <v>24300</v>
      </c>
      <c r="H409" s="24">
        <f t="shared" si="15"/>
        <v>10773</v>
      </c>
      <c r="I409" s="8"/>
      <c r="J409" s="94" t="s">
        <v>519</v>
      </c>
      <c r="K409" s="94"/>
      <c r="L409" s="95"/>
      <c r="M409" s="47">
        <v>31959.75</v>
      </c>
      <c r="N409" s="73">
        <f t="shared" si="14"/>
        <v>0.9112351381404499</v>
      </c>
    </row>
    <row r="410" spans="2:14" ht="16.5" customHeight="1">
      <c r="B410" s="6"/>
      <c r="C410" s="92"/>
      <c r="D410" s="92"/>
      <c r="E410" s="7" t="s">
        <v>71</v>
      </c>
      <c r="F410" s="8" t="s">
        <v>72</v>
      </c>
      <c r="G410" s="9">
        <v>16200</v>
      </c>
      <c r="H410" s="24">
        <f t="shared" si="15"/>
        <v>6000</v>
      </c>
      <c r="I410" s="8"/>
      <c r="J410" s="94" t="s">
        <v>520</v>
      </c>
      <c r="K410" s="94"/>
      <c r="L410" s="95"/>
      <c r="M410" s="47">
        <v>13627.89</v>
      </c>
      <c r="N410" s="73">
        <f t="shared" si="14"/>
        <v>0.6138689189189189</v>
      </c>
    </row>
    <row r="411" spans="2:14" ht="16.5" customHeight="1">
      <c r="B411" s="6"/>
      <c r="C411" s="92"/>
      <c r="D411" s="92"/>
      <c r="E411" s="7" t="s">
        <v>42</v>
      </c>
      <c r="F411" s="8" t="s">
        <v>43</v>
      </c>
      <c r="G411" s="9">
        <v>2000</v>
      </c>
      <c r="H411" s="24">
        <f t="shared" si="15"/>
        <v>0</v>
      </c>
      <c r="I411" s="8"/>
      <c r="J411" s="94" t="s">
        <v>163</v>
      </c>
      <c r="K411" s="94"/>
      <c r="L411" s="95"/>
      <c r="M411" s="47">
        <v>0</v>
      </c>
      <c r="N411" s="73">
        <f t="shared" si="14"/>
        <v>0</v>
      </c>
    </row>
    <row r="412" spans="2:14" ht="16.5" customHeight="1">
      <c r="B412" s="6"/>
      <c r="C412" s="92"/>
      <c r="D412" s="92"/>
      <c r="E412" s="7" t="s">
        <v>161</v>
      </c>
      <c r="F412" s="8" t="s">
        <v>162</v>
      </c>
      <c r="G412" s="9">
        <v>500</v>
      </c>
      <c r="H412" s="24">
        <f t="shared" si="15"/>
        <v>0</v>
      </c>
      <c r="I412" s="8"/>
      <c r="J412" s="94" t="s">
        <v>369</v>
      </c>
      <c r="K412" s="94"/>
      <c r="L412" s="95"/>
      <c r="M412" s="47">
        <v>268.5</v>
      </c>
      <c r="N412" s="73">
        <f t="shared" si="14"/>
        <v>0.537</v>
      </c>
    </row>
    <row r="413" spans="2:14" ht="16.5" customHeight="1">
      <c r="B413" s="6"/>
      <c r="C413" s="92"/>
      <c r="D413" s="92"/>
      <c r="E413" s="7" t="s">
        <v>26</v>
      </c>
      <c r="F413" s="8" t="s">
        <v>27</v>
      </c>
      <c r="G413" s="9">
        <v>15000</v>
      </c>
      <c r="H413" s="24">
        <f t="shared" si="15"/>
        <v>26280</v>
      </c>
      <c r="I413" s="8"/>
      <c r="J413" s="94" t="s">
        <v>521</v>
      </c>
      <c r="K413" s="94"/>
      <c r="L413" s="95"/>
      <c r="M413" s="47">
        <v>29372.45</v>
      </c>
      <c r="N413" s="73">
        <f t="shared" si="14"/>
        <v>0.7115419089147287</v>
      </c>
    </row>
    <row r="414" spans="2:14" ht="30.75" customHeight="1">
      <c r="B414" s="6"/>
      <c r="C414" s="92"/>
      <c r="D414" s="92"/>
      <c r="E414" s="7" t="s">
        <v>170</v>
      </c>
      <c r="F414" s="8" t="s">
        <v>171</v>
      </c>
      <c r="G414" s="9">
        <v>8000</v>
      </c>
      <c r="H414" s="24">
        <f t="shared" si="15"/>
        <v>0</v>
      </c>
      <c r="I414" s="8"/>
      <c r="J414" s="94" t="s">
        <v>261</v>
      </c>
      <c r="K414" s="94"/>
      <c r="L414" s="95"/>
      <c r="M414" s="47">
        <v>5116.04</v>
      </c>
      <c r="N414" s="73">
        <f t="shared" si="14"/>
        <v>0.639505</v>
      </c>
    </row>
    <row r="415" spans="2:14" ht="16.5" customHeight="1">
      <c r="B415" s="6"/>
      <c r="C415" s="92"/>
      <c r="D415" s="92"/>
      <c r="E415" s="7" t="s">
        <v>136</v>
      </c>
      <c r="F415" s="8" t="s">
        <v>137</v>
      </c>
      <c r="G415" s="9">
        <v>2000</v>
      </c>
      <c r="H415" s="24">
        <f t="shared" si="15"/>
        <v>0</v>
      </c>
      <c r="I415" s="8"/>
      <c r="J415" s="94" t="s">
        <v>163</v>
      </c>
      <c r="K415" s="94"/>
      <c r="L415" s="95"/>
      <c r="M415" s="47">
        <v>1708.23</v>
      </c>
      <c r="N415" s="73">
        <f t="shared" si="14"/>
        <v>0.854115</v>
      </c>
    </row>
    <row r="416" spans="2:14" ht="16.5" customHeight="1">
      <c r="B416" s="6"/>
      <c r="C416" s="92"/>
      <c r="D416" s="92"/>
      <c r="E416" s="7" t="s">
        <v>29</v>
      </c>
      <c r="F416" s="8" t="s">
        <v>30</v>
      </c>
      <c r="G416" s="9">
        <v>600</v>
      </c>
      <c r="H416" s="24">
        <f t="shared" si="15"/>
        <v>0</v>
      </c>
      <c r="I416" s="8"/>
      <c r="J416" s="94" t="s">
        <v>370</v>
      </c>
      <c r="K416" s="94"/>
      <c r="L416" s="95"/>
      <c r="M416" s="47">
        <v>446</v>
      </c>
      <c r="N416" s="73">
        <f t="shared" si="14"/>
        <v>0.7433333333333333</v>
      </c>
    </row>
    <row r="417" spans="2:14" ht="21" customHeight="1">
      <c r="B417" s="6"/>
      <c r="C417" s="92"/>
      <c r="D417" s="92"/>
      <c r="E417" s="7" t="s">
        <v>174</v>
      </c>
      <c r="F417" s="8" t="s">
        <v>175</v>
      </c>
      <c r="G417" s="9">
        <v>19260</v>
      </c>
      <c r="H417" s="24">
        <f t="shared" si="15"/>
        <v>0</v>
      </c>
      <c r="I417" s="8"/>
      <c r="J417" s="94" t="s">
        <v>522</v>
      </c>
      <c r="K417" s="94"/>
      <c r="L417" s="95"/>
      <c r="M417" s="47">
        <v>18753.6</v>
      </c>
      <c r="N417" s="73">
        <f t="shared" si="14"/>
        <v>0.9737071651090342</v>
      </c>
    </row>
    <row r="418" spans="2:14" ht="16.5" customHeight="1">
      <c r="B418" s="6"/>
      <c r="C418" s="92"/>
      <c r="D418" s="92"/>
      <c r="E418" s="7" t="s">
        <v>82</v>
      </c>
      <c r="F418" s="8" t="s">
        <v>83</v>
      </c>
      <c r="G418" s="9">
        <v>1100</v>
      </c>
      <c r="H418" s="24">
        <f t="shared" si="15"/>
        <v>0</v>
      </c>
      <c r="I418" s="8"/>
      <c r="J418" s="94" t="s">
        <v>183</v>
      </c>
      <c r="K418" s="94"/>
      <c r="L418" s="95"/>
      <c r="M418" s="47">
        <v>1060</v>
      </c>
      <c r="N418" s="73">
        <f t="shared" si="14"/>
        <v>0.9636363636363636</v>
      </c>
    </row>
    <row r="419" spans="2:14" ht="21.75" customHeight="1">
      <c r="B419" s="6"/>
      <c r="C419" s="92"/>
      <c r="D419" s="92"/>
      <c r="E419" s="7" t="s">
        <v>139</v>
      </c>
      <c r="F419" s="8" t="s">
        <v>140</v>
      </c>
      <c r="G419" s="9">
        <v>5500</v>
      </c>
      <c r="H419" s="24">
        <f t="shared" si="15"/>
        <v>0</v>
      </c>
      <c r="I419" s="8"/>
      <c r="J419" s="94" t="s">
        <v>347</v>
      </c>
      <c r="K419" s="94"/>
      <c r="L419" s="95"/>
      <c r="M419" s="47">
        <v>4298.26</v>
      </c>
      <c r="N419" s="73">
        <f t="shared" si="14"/>
        <v>0.7815018181818182</v>
      </c>
    </row>
    <row r="420" spans="2:14" ht="33" customHeight="1">
      <c r="B420" s="3"/>
      <c r="C420" s="90" t="s">
        <v>523</v>
      </c>
      <c r="D420" s="90"/>
      <c r="E420" s="4"/>
      <c r="F420" s="5" t="s">
        <v>524</v>
      </c>
      <c r="G420" s="17">
        <f>G421+G422+G423+G424+G425+G426+G427+G428</f>
        <v>30110</v>
      </c>
      <c r="H420" s="25">
        <f t="shared" si="15"/>
        <v>0</v>
      </c>
      <c r="I420" s="5"/>
      <c r="J420" s="98" t="s">
        <v>525</v>
      </c>
      <c r="K420" s="98"/>
      <c r="L420" s="99"/>
      <c r="M420" s="52">
        <v>0</v>
      </c>
      <c r="N420" s="75">
        <f t="shared" si="14"/>
        <v>0</v>
      </c>
    </row>
    <row r="421" spans="2:14" ht="16.5" customHeight="1">
      <c r="B421" s="6"/>
      <c r="C421" s="92"/>
      <c r="D421" s="92"/>
      <c r="E421" s="7" t="s">
        <v>120</v>
      </c>
      <c r="F421" s="8" t="s">
        <v>121</v>
      </c>
      <c r="G421" s="9">
        <v>18000</v>
      </c>
      <c r="H421" s="24">
        <f t="shared" si="15"/>
        <v>0</v>
      </c>
      <c r="I421" s="8"/>
      <c r="J421" s="94" t="s">
        <v>260</v>
      </c>
      <c r="K421" s="94"/>
      <c r="L421" s="95"/>
      <c r="M421" s="47">
        <v>0</v>
      </c>
      <c r="N421" s="73">
        <f t="shared" si="14"/>
        <v>0</v>
      </c>
    </row>
    <row r="422" spans="2:14" ht="16.5" customHeight="1">
      <c r="B422" s="6"/>
      <c r="C422" s="92"/>
      <c r="D422" s="92"/>
      <c r="E422" s="7" t="s">
        <v>123</v>
      </c>
      <c r="F422" s="8" t="s">
        <v>124</v>
      </c>
      <c r="G422" s="9">
        <v>3240</v>
      </c>
      <c r="H422" s="24">
        <f t="shared" si="15"/>
        <v>0</v>
      </c>
      <c r="I422" s="8"/>
      <c r="J422" s="94" t="s">
        <v>526</v>
      </c>
      <c r="K422" s="94"/>
      <c r="L422" s="95"/>
      <c r="M422" s="47">
        <v>0</v>
      </c>
      <c r="N422" s="73">
        <f t="shared" si="14"/>
        <v>0</v>
      </c>
    </row>
    <row r="423" spans="2:14" ht="16.5" customHeight="1">
      <c r="B423" s="6"/>
      <c r="C423" s="92"/>
      <c r="D423" s="92"/>
      <c r="E423" s="7" t="s">
        <v>126</v>
      </c>
      <c r="F423" s="8" t="s">
        <v>127</v>
      </c>
      <c r="G423" s="9">
        <v>440</v>
      </c>
      <c r="H423" s="24">
        <f t="shared" si="15"/>
        <v>0</v>
      </c>
      <c r="I423" s="8"/>
      <c r="J423" s="94" t="s">
        <v>527</v>
      </c>
      <c r="K423" s="94"/>
      <c r="L423" s="95"/>
      <c r="M423" s="47">
        <v>0</v>
      </c>
      <c r="N423" s="73">
        <f t="shared" si="14"/>
        <v>0</v>
      </c>
    </row>
    <row r="424" spans="2:14" ht="16.5" customHeight="1">
      <c r="B424" s="6"/>
      <c r="C424" s="92"/>
      <c r="D424" s="92"/>
      <c r="E424" s="7" t="s">
        <v>23</v>
      </c>
      <c r="F424" s="8" t="s">
        <v>24</v>
      </c>
      <c r="G424" s="9">
        <v>3000</v>
      </c>
      <c r="H424" s="24">
        <f t="shared" si="15"/>
        <v>0</v>
      </c>
      <c r="I424" s="8"/>
      <c r="J424" s="94" t="s">
        <v>393</v>
      </c>
      <c r="K424" s="94"/>
      <c r="L424" s="95"/>
      <c r="M424" s="47">
        <v>0</v>
      </c>
      <c r="N424" s="73">
        <f t="shared" si="14"/>
        <v>0</v>
      </c>
    </row>
    <row r="425" spans="2:14" ht="16.5" customHeight="1">
      <c r="B425" s="6"/>
      <c r="C425" s="92"/>
      <c r="D425" s="92"/>
      <c r="E425" s="7" t="s">
        <v>71</v>
      </c>
      <c r="F425" s="8" t="s">
        <v>72</v>
      </c>
      <c r="G425" s="9">
        <v>2160</v>
      </c>
      <c r="H425" s="24">
        <f t="shared" si="15"/>
        <v>0</v>
      </c>
      <c r="I425" s="8"/>
      <c r="J425" s="94" t="s">
        <v>528</v>
      </c>
      <c r="K425" s="94"/>
      <c r="L425" s="95"/>
      <c r="M425" s="47">
        <v>0</v>
      </c>
      <c r="N425" s="73">
        <f t="shared" si="14"/>
        <v>0</v>
      </c>
    </row>
    <row r="426" spans="2:14" ht="16.5" customHeight="1">
      <c r="B426" s="6"/>
      <c r="C426" s="92"/>
      <c r="D426" s="92"/>
      <c r="E426" s="7" t="s">
        <v>26</v>
      </c>
      <c r="F426" s="8" t="s">
        <v>27</v>
      </c>
      <c r="G426" s="9">
        <v>2000</v>
      </c>
      <c r="H426" s="24">
        <f t="shared" si="15"/>
        <v>0</v>
      </c>
      <c r="I426" s="8"/>
      <c r="J426" s="94" t="s">
        <v>163</v>
      </c>
      <c r="K426" s="94"/>
      <c r="L426" s="95"/>
      <c r="M426" s="47">
        <v>0</v>
      </c>
      <c r="N426" s="73">
        <f t="shared" si="14"/>
        <v>0</v>
      </c>
    </row>
    <row r="427" spans="2:14" ht="16.5" customHeight="1">
      <c r="B427" s="6"/>
      <c r="C427" s="92"/>
      <c r="D427" s="92"/>
      <c r="E427" s="7" t="s">
        <v>136</v>
      </c>
      <c r="F427" s="8" t="s">
        <v>137</v>
      </c>
      <c r="G427" s="9">
        <v>200</v>
      </c>
      <c r="H427" s="24">
        <f t="shared" si="15"/>
        <v>0</v>
      </c>
      <c r="I427" s="8"/>
      <c r="J427" s="94" t="s">
        <v>138</v>
      </c>
      <c r="K427" s="94"/>
      <c r="L427" s="95"/>
      <c r="M427" s="47">
        <v>0</v>
      </c>
      <c r="N427" s="73">
        <f t="shared" si="14"/>
        <v>0</v>
      </c>
    </row>
    <row r="428" spans="2:14" ht="21.75" customHeight="1">
      <c r="B428" s="6"/>
      <c r="C428" s="92"/>
      <c r="D428" s="92"/>
      <c r="E428" s="7" t="s">
        <v>174</v>
      </c>
      <c r="F428" s="8" t="s">
        <v>175</v>
      </c>
      <c r="G428" s="9">
        <v>1070</v>
      </c>
      <c r="H428" s="24">
        <f t="shared" si="15"/>
        <v>0</v>
      </c>
      <c r="I428" s="8"/>
      <c r="J428" s="94" t="s">
        <v>529</v>
      </c>
      <c r="K428" s="94"/>
      <c r="L428" s="95"/>
      <c r="M428" s="47">
        <v>0</v>
      </c>
      <c r="N428" s="73">
        <f t="shared" si="14"/>
        <v>0</v>
      </c>
    </row>
    <row r="429" spans="2:14" ht="21.75" customHeight="1">
      <c r="B429" s="3"/>
      <c r="C429" s="90" t="s">
        <v>530</v>
      </c>
      <c r="D429" s="90"/>
      <c r="E429" s="4"/>
      <c r="F429" s="5" t="s">
        <v>531</v>
      </c>
      <c r="G429" s="17">
        <f>G430+G431+G432+G438+G440+G441+G442+G443+G444+G445+G446</f>
        <v>1761886</v>
      </c>
      <c r="H429" s="25">
        <f t="shared" si="15"/>
        <v>-324800</v>
      </c>
      <c r="I429" s="5"/>
      <c r="J429" s="98" t="s">
        <v>532</v>
      </c>
      <c r="K429" s="98"/>
      <c r="L429" s="99"/>
      <c r="M429" s="52">
        <f>M430+M431+M432+M438+M440+M441+M442+M443+M444+M445+M446</f>
        <v>1188917.0899999999</v>
      </c>
      <c r="N429" s="75">
        <f t="shared" si="14"/>
        <v>0.8273110238357342</v>
      </c>
    </row>
    <row r="430" spans="2:14" ht="16.5" customHeight="1">
      <c r="B430" s="6"/>
      <c r="C430" s="92"/>
      <c r="D430" s="92"/>
      <c r="E430" s="7" t="s">
        <v>145</v>
      </c>
      <c r="F430" s="8" t="s">
        <v>146</v>
      </c>
      <c r="G430" s="9">
        <v>4500</v>
      </c>
      <c r="H430" s="24">
        <f t="shared" si="15"/>
        <v>0</v>
      </c>
      <c r="I430" s="8"/>
      <c r="J430" s="94" t="s">
        <v>362</v>
      </c>
      <c r="K430" s="94"/>
      <c r="L430" s="95"/>
      <c r="M430" s="47">
        <v>2995</v>
      </c>
      <c r="N430" s="73">
        <f t="shared" si="14"/>
        <v>0.6655555555555556</v>
      </c>
    </row>
    <row r="431" spans="2:14" ht="16.5" customHeight="1">
      <c r="B431" s="6"/>
      <c r="C431" s="92"/>
      <c r="D431" s="92"/>
      <c r="E431" s="7" t="s">
        <v>120</v>
      </c>
      <c r="F431" s="8" t="s">
        <v>121</v>
      </c>
      <c r="G431" s="9">
        <v>1343074</v>
      </c>
      <c r="H431" s="24">
        <f t="shared" si="15"/>
        <v>-286900</v>
      </c>
      <c r="I431" s="8"/>
      <c r="J431" s="94" t="s">
        <v>533</v>
      </c>
      <c r="K431" s="94"/>
      <c r="L431" s="95"/>
      <c r="M431" s="47">
        <v>878983.68</v>
      </c>
      <c r="N431" s="73">
        <f t="shared" si="14"/>
        <v>0.8322337796613059</v>
      </c>
    </row>
    <row r="432" spans="2:14" ht="16.5" customHeight="1">
      <c r="B432" s="6"/>
      <c r="C432" s="92"/>
      <c r="D432" s="92"/>
      <c r="E432" s="7" t="s">
        <v>149</v>
      </c>
      <c r="F432" s="8" t="s">
        <v>150</v>
      </c>
      <c r="G432" s="9">
        <v>76100</v>
      </c>
      <c r="H432" s="24">
        <f t="shared" si="15"/>
        <v>-2658</v>
      </c>
      <c r="I432" s="8"/>
      <c r="J432" s="94" t="s">
        <v>534</v>
      </c>
      <c r="K432" s="94"/>
      <c r="L432" s="95"/>
      <c r="M432" s="47">
        <v>73441.71</v>
      </c>
      <c r="N432" s="73">
        <f t="shared" si="14"/>
        <v>0.9999960513057924</v>
      </c>
    </row>
    <row r="433" spans="1:14" ht="3.75" customHeight="1" hidden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66"/>
      <c r="N433" s="73" t="e">
        <f t="shared" si="14"/>
        <v>#DIV/0!</v>
      </c>
    </row>
    <row r="434" spans="1:14" ht="5.25" customHeight="1" hidden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25" t="s">
        <v>535</v>
      </c>
      <c r="M434" s="66"/>
      <c r="N434" s="73" t="e">
        <f t="shared" si="14"/>
        <v>#DIV/0!</v>
      </c>
    </row>
    <row r="435" spans="2:14" ht="5.25" customHeight="1" hidden="1">
      <c r="B435" s="125" t="s">
        <v>97</v>
      </c>
      <c r="C435" s="125"/>
      <c r="D435" s="107"/>
      <c r="E435" s="107"/>
      <c r="F435" s="107"/>
      <c r="G435" s="107"/>
      <c r="H435" s="107"/>
      <c r="I435" s="107"/>
      <c r="J435" s="107"/>
      <c r="K435" s="125"/>
      <c r="M435" s="66"/>
      <c r="N435" s="73" t="e">
        <f t="shared" si="14"/>
        <v>#DIV/0!</v>
      </c>
    </row>
    <row r="436" spans="2:14" ht="11.25" customHeight="1" hidden="1">
      <c r="B436" s="125"/>
      <c r="C436" s="125"/>
      <c r="D436" s="107"/>
      <c r="E436" s="107"/>
      <c r="F436" s="107"/>
      <c r="G436" s="107"/>
      <c r="H436" s="107"/>
      <c r="I436" s="107"/>
      <c r="J436" s="107"/>
      <c r="K436" s="107"/>
      <c r="L436" s="107"/>
      <c r="M436" s="66"/>
      <c r="N436" s="73" t="e">
        <f t="shared" si="14"/>
        <v>#DIV/0!</v>
      </c>
    </row>
    <row r="437" spans="1:14" ht="63.75" customHeight="1" hidden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66"/>
      <c r="N437" s="73" t="e">
        <f t="shared" si="14"/>
        <v>#DIV/0!</v>
      </c>
    </row>
    <row r="438" spans="1:14" ht="16.5" customHeight="1">
      <c r="A438" s="60"/>
      <c r="B438" s="44"/>
      <c r="C438" s="113"/>
      <c r="D438" s="113"/>
      <c r="E438" s="61" t="s">
        <v>123</v>
      </c>
      <c r="F438" s="62" t="s">
        <v>124</v>
      </c>
      <c r="G438" s="63">
        <v>216992</v>
      </c>
      <c r="H438" s="64">
        <f aca="true" t="shared" si="16" ref="H438:H479">J438-G438</f>
        <v>-41900</v>
      </c>
      <c r="I438" s="62"/>
      <c r="J438" s="126" t="s">
        <v>536</v>
      </c>
      <c r="K438" s="126"/>
      <c r="L438" s="127"/>
      <c r="M438" s="47">
        <v>132483.65</v>
      </c>
      <c r="N438" s="73">
        <f t="shared" si="14"/>
        <v>0.7566516459918214</v>
      </c>
    </row>
    <row r="439" spans="2:14" ht="65.25" customHeight="1">
      <c r="B439" s="55" t="s">
        <v>0</v>
      </c>
      <c r="C439" s="128" t="s">
        <v>1</v>
      </c>
      <c r="D439" s="128"/>
      <c r="E439" s="59" t="s">
        <v>740</v>
      </c>
      <c r="F439" s="55" t="s">
        <v>2</v>
      </c>
      <c r="G439" s="55" t="s">
        <v>741</v>
      </c>
      <c r="H439" s="55" t="s">
        <v>742</v>
      </c>
      <c r="I439" s="55"/>
      <c r="J439" s="128" t="s">
        <v>743</v>
      </c>
      <c r="K439" s="128"/>
      <c r="L439" s="128"/>
      <c r="M439" s="22" t="s">
        <v>744</v>
      </c>
      <c r="N439" s="23" t="s">
        <v>745</v>
      </c>
    </row>
    <row r="440" spans="2:14" ht="16.5" customHeight="1">
      <c r="B440" s="6"/>
      <c r="C440" s="92"/>
      <c r="D440" s="92"/>
      <c r="E440" s="7" t="s">
        <v>126</v>
      </c>
      <c r="F440" s="8" t="s">
        <v>127</v>
      </c>
      <c r="G440" s="9">
        <v>34770</v>
      </c>
      <c r="H440" s="24">
        <f t="shared" si="16"/>
        <v>-2000</v>
      </c>
      <c r="I440" s="8"/>
      <c r="J440" s="94" t="s">
        <v>537</v>
      </c>
      <c r="K440" s="94"/>
      <c r="L440" s="95"/>
      <c r="M440" s="47">
        <v>19542.13</v>
      </c>
      <c r="N440" s="81">
        <f>M440/J440</f>
        <v>0.5963420811718035</v>
      </c>
    </row>
    <row r="441" spans="2:14" ht="16.5" customHeight="1">
      <c r="B441" s="6"/>
      <c r="C441" s="92"/>
      <c r="D441" s="92"/>
      <c r="E441" s="7" t="s">
        <v>38</v>
      </c>
      <c r="F441" s="8" t="s">
        <v>39</v>
      </c>
      <c r="G441" s="9">
        <v>500</v>
      </c>
      <c r="H441" s="24">
        <f t="shared" si="16"/>
        <v>0</v>
      </c>
      <c r="I441" s="8"/>
      <c r="J441" s="94" t="s">
        <v>369</v>
      </c>
      <c r="K441" s="94"/>
      <c r="L441" s="95"/>
      <c r="M441" s="47">
        <v>94.19</v>
      </c>
      <c r="N441" s="81">
        <f aca="true" t="shared" si="17" ref="N441:N491">M441/J441</f>
        <v>0.18838</v>
      </c>
    </row>
    <row r="442" spans="2:14" ht="16.5" customHeight="1">
      <c r="B442" s="6"/>
      <c r="C442" s="92"/>
      <c r="D442" s="92"/>
      <c r="E442" s="7" t="s">
        <v>23</v>
      </c>
      <c r="F442" s="8" t="s">
        <v>24</v>
      </c>
      <c r="G442" s="9">
        <v>8600</v>
      </c>
      <c r="H442" s="24">
        <f t="shared" si="16"/>
        <v>5658</v>
      </c>
      <c r="I442" s="8"/>
      <c r="J442" s="94" t="s">
        <v>538</v>
      </c>
      <c r="K442" s="94"/>
      <c r="L442" s="95"/>
      <c r="M442" s="47">
        <v>13384.98</v>
      </c>
      <c r="N442" s="81">
        <f t="shared" si="17"/>
        <v>0.9387698134380699</v>
      </c>
    </row>
    <row r="443" spans="2:14" ht="16.5" customHeight="1">
      <c r="B443" s="6"/>
      <c r="C443" s="92"/>
      <c r="D443" s="92"/>
      <c r="E443" s="7" t="s">
        <v>161</v>
      </c>
      <c r="F443" s="8" t="s">
        <v>162</v>
      </c>
      <c r="G443" s="9">
        <v>7500</v>
      </c>
      <c r="H443" s="24">
        <f t="shared" si="16"/>
        <v>0</v>
      </c>
      <c r="I443" s="8"/>
      <c r="J443" s="94" t="s">
        <v>539</v>
      </c>
      <c r="K443" s="94"/>
      <c r="L443" s="95"/>
      <c r="M443" s="47">
        <v>4909</v>
      </c>
      <c r="N443" s="81">
        <f t="shared" si="17"/>
        <v>0.6545333333333333</v>
      </c>
    </row>
    <row r="444" spans="2:14" ht="16.5" customHeight="1">
      <c r="B444" s="6"/>
      <c r="C444" s="92"/>
      <c r="D444" s="92"/>
      <c r="E444" s="7" t="s">
        <v>26</v>
      </c>
      <c r="F444" s="8" t="s">
        <v>27</v>
      </c>
      <c r="G444" s="9">
        <v>4000</v>
      </c>
      <c r="H444" s="24">
        <f t="shared" si="16"/>
        <v>3000</v>
      </c>
      <c r="I444" s="8"/>
      <c r="J444" s="94" t="s">
        <v>336</v>
      </c>
      <c r="K444" s="94"/>
      <c r="L444" s="95"/>
      <c r="M444" s="47">
        <v>4695.05</v>
      </c>
      <c r="N444" s="81">
        <f t="shared" si="17"/>
        <v>0.6707214285714286</v>
      </c>
    </row>
    <row r="445" spans="2:14" ht="16.5" customHeight="1">
      <c r="B445" s="6"/>
      <c r="C445" s="92"/>
      <c r="D445" s="92"/>
      <c r="E445" s="7" t="s">
        <v>136</v>
      </c>
      <c r="F445" s="8" t="s">
        <v>137</v>
      </c>
      <c r="G445" s="9">
        <v>7000</v>
      </c>
      <c r="H445" s="24">
        <f t="shared" si="16"/>
        <v>0</v>
      </c>
      <c r="I445" s="8"/>
      <c r="J445" s="94" t="s">
        <v>336</v>
      </c>
      <c r="K445" s="94"/>
      <c r="L445" s="95"/>
      <c r="M445" s="47">
        <v>3023.9</v>
      </c>
      <c r="N445" s="81">
        <f t="shared" si="17"/>
        <v>0.4319857142857143</v>
      </c>
    </row>
    <row r="446" spans="2:14" ht="27" customHeight="1">
      <c r="B446" s="6"/>
      <c r="C446" s="92"/>
      <c r="D446" s="92"/>
      <c r="E446" s="7" t="s">
        <v>174</v>
      </c>
      <c r="F446" s="8" t="s">
        <v>175</v>
      </c>
      <c r="G446" s="9">
        <v>58850</v>
      </c>
      <c r="H446" s="24">
        <f t="shared" si="16"/>
        <v>0</v>
      </c>
      <c r="I446" s="8"/>
      <c r="J446" s="94" t="s">
        <v>540</v>
      </c>
      <c r="K446" s="94"/>
      <c r="L446" s="95"/>
      <c r="M446" s="47">
        <v>55363.8</v>
      </c>
      <c r="N446" s="81">
        <f t="shared" si="17"/>
        <v>0.9407612574341547</v>
      </c>
    </row>
    <row r="447" spans="2:14" ht="16.5" customHeight="1">
      <c r="B447" s="3"/>
      <c r="C447" s="90" t="s">
        <v>541</v>
      </c>
      <c r="D447" s="90"/>
      <c r="E447" s="4"/>
      <c r="F447" s="5" t="s">
        <v>21</v>
      </c>
      <c r="G447" s="17">
        <f>G448+G449</f>
        <v>569458</v>
      </c>
      <c r="H447" s="25">
        <f t="shared" si="16"/>
        <v>231442</v>
      </c>
      <c r="I447" s="5"/>
      <c r="J447" s="98" t="s">
        <v>542</v>
      </c>
      <c r="K447" s="98"/>
      <c r="L447" s="99"/>
      <c r="M447" s="52">
        <f>SUM(M448:M449)</f>
        <v>662446.75</v>
      </c>
      <c r="N447" s="82">
        <f t="shared" si="17"/>
        <v>0.8271279185915845</v>
      </c>
    </row>
    <row r="448" spans="2:14" ht="16.5" customHeight="1">
      <c r="B448" s="6"/>
      <c r="C448" s="92"/>
      <c r="D448" s="92"/>
      <c r="E448" s="7" t="s">
        <v>485</v>
      </c>
      <c r="F448" s="8" t="s">
        <v>486</v>
      </c>
      <c r="G448" s="9">
        <v>557458</v>
      </c>
      <c r="H448" s="24">
        <f t="shared" si="16"/>
        <v>230242</v>
      </c>
      <c r="I448" s="8"/>
      <c r="J448" s="94" t="s">
        <v>543</v>
      </c>
      <c r="K448" s="94"/>
      <c r="L448" s="95"/>
      <c r="M448" s="47">
        <v>661246.75</v>
      </c>
      <c r="N448" s="81">
        <f t="shared" si="17"/>
        <v>0.8394652151834455</v>
      </c>
    </row>
    <row r="449" spans="2:14" ht="16.5" customHeight="1">
      <c r="B449" s="6"/>
      <c r="C449" s="92"/>
      <c r="D449" s="92"/>
      <c r="E449" s="7" t="s">
        <v>26</v>
      </c>
      <c r="F449" s="8" t="s">
        <v>27</v>
      </c>
      <c r="G449" s="9">
        <v>12000</v>
      </c>
      <c r="H449" s="24">
        <f t="shared" si="16"/>
        <v>1200</v>
      </c>
      <c r="I449" s="8"/>
      <c r="J449" s="94" t="s">
        <v>395</v>
      </c>
      <c r="K449" s="94"/>
      <c r="L449" s="95"/>
      <c r="M449" s="47">
        <v>1200</v>
      </c>
      <c r="N449" s="81">
        <f t="shared" si="17"/>
        <v>0.09090909090909091</v>
      </c>
    </row>
    <row r="450" spans="2:14" ht="22.5" customHeight="1">
      <c r="B450" s="1" t="s">
        <v>544</v>
      </c>
      <c r="C450" s="105"/>
      <c r="D450" s="105"/>
      <c r="E450" s="1"/>
      <c r="F450" s="2" t="s">
        <v>545</v>
      </c>
      <c r="G450" s="16">
        <f>G451</f>
        <v>690396</v>
      </c>
      <c r="H450" s="16">
        <f t="shared" si="16"/>
        <v>905748</v>
      </c>
      <c r="I450" s="2"/>
      <c r="J450" s="109" t="s">
        <v>546</v>
      </c>
      <c r="K450" s="109"/>
      <c r="L450" s="110"/>
      <c r="M450" s="70">
        <f>M451</f>
        <v>1304544.7899999998</v>
      </c>
      <c r="N450" s="83">
        <f t="shared" si="17"/>
        <v>0.817310211359376</v>
      </c>
    </row>
    <row r="451" spans="2:14" ht="16.5" customHeight="1">
      <c r="B451" s="3"/>
      <c r="C451" s="90" t="s">
        <v>547</v>
      </c>
      <c r="D451" s="90"/>
      <c r="E451" s="4"/>
      <c r="F451" s="5" t="s">
        <v>21</v>
      </c>
      <c r="G451" s="17">
        <f>G452+G453+G454+G455+G456+G457+G458+G459+G460+G461+G462+G463+G464+G465+G466+G467+G468+G469+G470+G471+G472+G473+G474+G475+G476+G477+G478+G479+G485+G486+G487+G488+G489+G490+G491+G493+G494+G495</f>
        <v>690396</v>
      </c>
      <c r="H451" s="25">
        <f t="shared" si="16"/>
        <v>905748</v>
      </c>
      <c r="I451" s="5"/>
      <c r="J451" s="98" t="s">
        <v>546</v>
      </c>
      <c r="K451" s="98"/>
      <c r="L451" s="99"/>
      <c r="M451" s="52">
        <f>M452+M453+M454+M455+M456+M457+M458+M459+M460+M461+M462+M463++M464+M465+M466+M467+M468+M469+M470+M471+M473+M474+M475+M476+M477+M478+M479+M485+M486+M487+M488+M489+M490+M491+M493+M494+M495</f>
        <v>1304544.7899999998</v>
      </c>
      <c r="N451" s="82">
        <f t="shared" si="17"/>
        <v>0.817310211359376</v>
      </c>
    </row>
    <row r="452" spans="2:14" ht="60.75" customHeight="1">
      <c r="B452" s="6"/>
      <c r="C452" s="92"/>
      <c r="D452" s="92"/>
      <c r="E452" s="7" t="s">
        <v>548</v>
      </c>
      <c r="F452" s="8" t="s">
        <v>223</v>
      </c>
      <c r="G452" s="9">
        <v>0</v>
      </c>
      <c r="H452" s="24">
        <f t="shared" si="16"/>
        <v>3980</v>
      </c>
      <c r="I452" s="8"/>
      <c r="J452" s="94" t="s">
        <v>549</v>
      </c>
      <c r="K452" s="94"/>
      <c r="L452" s="95"/>
      <c r="M452" s="47">
        <v>3979.33</v>
      </c>
      <c r="N452" s="81">
        <f t="shared" si="17"/>
        <v>0.9998316582914573</v>
      </c>
    </row>
    <row r="453" spans="2:14" ht="54.75" customHeight="1">
      <c r="B453" s="6"/>
      <c r="C453" s="92"/>
      <c r="D453" s="92"/>
      <c r="E453" s="7" t="s">
        <v>550</v>
      </c>
      <c r="F453" s="8" t="s">
        <v>223</v>
      </c>
      <c r="G453" s="9">
        <v>0</v>
      </c>
      <c r="H453" s="24">
        <f t="shared" si="16"/>
        <v>211</v>
      </c>
      <c r="I453" s="8"/>
      <c r="J453" s="94" t="s">
        <v>551</v>
      </c>
      <c r="K453" s="94"/>
      <c r="L453" s="95"/>
      <c r="M453" s="47">
        <v>210.67</v>
      </c>
      <c r="N453" s="81">
        <f t="shared" si="17"/>
        <v>0.9984360189573459</v>
      </c>
    </row>
    <row r="454" spans="2:14" ht="16.5" customHeight="1">
      <c r="B454" s="6"/>
      <c r="C454" s="92"/>
      <c r="D454" s="92"/>
      <c r="E454" s="7" t="s">
        <v>552</v>
      </c>
      <c r="F454" s="8" t="s">
        <v>486</v>
      </c>
      <c r="G454" s="9">
        <v>0</v>
      </c>
      <c r="H454" s="24">
        <f t="shared" si="16"/>
        <v>31768</v>
      </c>
      <c r="I454" s="8"/>
      <c r="J454" s="94" t="s">
        <v>553</v>
      </c>
      <c r="K454" s="94"/>
      <c r="L454" s="95"/>
      <c r="M454" s="47">
        <v>31767.75</v>
      </c>
      <c r="N454" s="81">
        <f t="shared" si="17"/>
        <v>0.9999921304457315</v>
      </c>
    </row>
    <row r="455" spans="2:14" ht="16.5" customHeight="1">
      <c r="B455" s="6"/>
      <c r="C455" s="92"/>
      <c r="D455" s="92"/>
      <c r="E455" s="7" t="s">
        <v>554</v>
      </c>
      <c r="F455" s="8" t="s">
        <v>121</v>
      </c>
      <c r="G455" s="9">
        <v>19934</v>
      </c>
      <c r="H455" s="24">
        <f t="shared" si="16"/>
        <v>133316</v>
      </c>
      <c r="I455" s="8"/>
      <c r="J455" s="94" t="s">
        <v>555</v>
      </c>
      <c r="K455" s="94"/>
      <c r="L455" s="95"/>
      <c r="M455" s="47">
        <v>148791.7</v>
      </c>
      <c r="N455" s="81">
        <f t="shared" si="17"/>
        <v>0.9709083197389886</v>
      </c>
    </row>
    <row r="456" spans="2:14" ht="16.5" customHeight="1">
      <c r="B456" s="6"/>
      <c r="C456" s="92"/>
      <c r="D456" s="92"/>
      <c r="E456" s="7" t="s">
        <v>556</v>
      </c>
      <c r="F456" s="8" t="s">
        <v>121</v>
      </c>
      <c r="G456" s="9">
        <v>3179</v>
      </c>
      <c r="H456" s="24">
        <f t="shared" si="16"/>
        <v>10765</v>
      </c>
      <c r="I456" s="8"/>
      <c r="J456" s="94" t="s">
        <v>557</v>
      </c>
      <c r="K456" s="94"/>
      <c r="L456" s="95"/>
      <c r="M456" s="47">
        <v>13314.5</v>
      </c>
      <c r="N456" s="81">
        <f t="shared" si="17"/>
        <v>0.9548551348250144</v>
      </c>
    </row>
    <row r="457" spans="2:14" ht="16.5" customHeight="1">
      <c r="B457" s="6"/>
      <c r="C457" s="92"/>
      <c r="D457" s="92"/>
      <c r="E457" s="7" t="s">
        <v>123</v>
      </c>
      <c r="F457" s="8" t="s">
        <v>124</v>
      </c>
      <c r="G457" s="9">
        <v>0</v>
      </c>
      <c r="H457" s="24">
        <f t="shared" si="16"/>
        <v>3209</v>
      </c>
      <c r="I457" s="8"/>
      <c r="J457" s="94" t="s">
        <v>558</v>
      </c>
      <c r="K457" s="94"/>
      <c r="L457" s="95"/>
      <c r="M457" s="47">
        <v>1698.75</v>
      </c>
      <c r="N457" s="81">
        <f t="shared" si="17"/>
        <v>0.5293705204113431</v>
      </c>
    </row>
    <row r="458" spans="2:14" ht="16.5" customHeight="1">
      <c r="B458" s="6"/>
      <c r="C458" s="92"/>
      <c r="D458" s="92"/>
      <c r="E458" s="7" t="s">
        <v>559</v>
      </c>
      <c r="F458" s="8" t="s">
        <v>124</v>
      </c>
      <c r="G458" s="9">
        <v>42201</v>
      </c>
      <c r="H458" s="24">
        <f t="shared" si="16"/>
        <v>26123</v>
      </c>
      <c r="I458" s="8"/>
      <c r="J458" s="94" t="s">
        <v>560</v>
      </c>
      <c r="K458" s="94"/>
      <c r="L458" s="95"/>
      <c r="M458" s="47">
        <v>58348.01</v>
      </c>
      <c r="N458" s="81">
        <f t="shared" si="17"/>
        <v>0.8539899596042386</v>
      </c>
    </row>
    <row r="459" spans="2:14" ht="16.5" customHeight="1">
      <c r="B459" s="6"/>
      <c r="C459" s="92"/>
      <c r="D459" s="92"/>
      <c r="E459" s="7" t="s">
        <v>561</v>
      </c>
      <c r="F459" s="8" t="s">
        <v>124</v>
      </c>
      <c r="G459" s="9">
        <v>6870</v>
      </c>
      <c r="H459" s="24">
        <f t="shared" si="16"/>
        <v>2660</v>
      </c>
      <c r="I459" s="8"/>
      <c r="J459" s="94" t="s">
        <v>562</v>
      </c>
      <c r="K459" s="94"/>
      <c r="L459" s="95"/>
      <c r="M459" s="47">
        <v>7901.32</v>
      </c>
      <c r="N459" s="81">
        <f t="shared" si="17"/>
        <v>0.829099685204617</v>
      </c>
    </row>
    <row r="460" spans="2:14" ht="16.5" customHeight="1">
      <c r="B460" s="6"/>
      <c r="C460" s="92"/>
      <c r="D460" s="92"/>
      <c r="E460" s="7" t="s">
        <v>126</v>
      </c>
      <c r="F460" s="8" t="s">
        <v>127</v>
      </c>
      <c r="G460" s="9">
        <v>0</v>
      </c>
      <c r="H460" s="24">
        <f t="shared" si="16"/>
        <v>522</v>
      </c>
      <c r="I460" s="8"/>
      <c r="J460" s="94" t="s">
        <v>563</v>
      </c>
      <c r="K460" s="94"/>
      <c r="L460" s="95"/>
      <c r="M460" s="47">
        <v>275.63</v>
      </c>
      <c r="N460" s="81">
        <f t="shared" si="17"/>
        <v>0.5280268199233716</v>
      </c>
    </row>
    <row r="461" spans="2:14" ht="16.5" customHeight="1">
      <c r="B461" s="6"/>
      <c r="C461" s="92"/>
      <c r="D461" s="92"/>
      <c r="E461" s="7" t="s">
        <v>564</v>
      </c>
      <c r="F461" s="8" t="s">
        <v>127</v>
      </c>
      <c r="G461" s="9">
        <v>7481</v>
      </c>
      <c r="H461" s="24">
        <f t="shared" si="16"/>
        <v>3775</v>
      </c>
      <c r="I461" s="8"/>
      <c r="J461" s="94" t="s">
        <v>565</v>
      </c>
      <c r="K461" s="94"/>
      <c r="L461" s="95"/>
      <c r="M461" s="47">
        <v>8680.62</v>
      </c>
      <c r="N461" s="81">
        <f t="shared" si="17"/>
        <v>0.7711993603411514</v>
      </c>
    </row>
    <row r="462" spans="2:14" ht="16.5" customHeight="1">
      <c r="B462" s="6"/>
      <c r="C462" s="92"/>
      <c r="D462" s="92"/>
      <c r="E462" s="7" t="s">
        <v>566</v>
      </c>
      <c r="F462" s="8" t="s">
        <v>127</v>
      </c>
      <c r="G462" s="9">
        <v>1208</v>
      </c>
      <c r="H462" s="24">
        <f t="shared" si="16"/>
        <v>382</v>
      </c>
      <c r="I462" s="8"/>
      <c r="J462" s="94" t="s">
        <v>567</v>
      </c>
      <c r="K462" s="94"/>
      <c r="L462" s="95"/>
      <c r="M462" s="47">
        <v>1174.23</v>
      </c>
      <c r="N462" s="81">
        <f t="shared" si="17"/>
        <v>0.7385094339622642</v>
      </c>
    </row>
    <row r="463" spans="2:14" ht="16.5" customHeight="1">
      <c r="B463" s="6"/>
      <c r="C463" s="92"/>
      <c r="D463" s="92"/>
      <c r="E463" s="7" t="s">
        <v>38</v>
      </c>
      <c r="F463" s="8" t="s">
        <v>39</v>
      </c>
      <c r="G463" s="9">
        <v>0</v>
      </c>
      <c r="H463" s="24">
        <f t="shared" si="16"/>
        <v>21250</v>
      </c>
      <c r="I463" s="8"/>
      <c r="J463" s="94" t="s">
        <v>568</v>
      </c>
      <c r="K463" s="94"/>
      <c r="L463" s="95"/>
      <c r="M463" s="47">
        <v>21250</v>
      </c>
      <c r="N463" s="81">
        <f t="shared" si="17"/>
        <v>1</v>
      </c>
    </row>
    <row r="464" spans="2:14" ht="16.5" customHeight="1">
      <c r="B464" s="6"/>
      <c r="C464" s="92"/>
      <c r="D464" s="92"/>
      <c r="E464" s="7" t="s">
        <v>569</v>
      </c>
      <c r="F464" s="8" t="s">
        <v>39</v>
      </c>
      <c r="G464" s="9">
        <v>352578</v>
      </c>
      <c r="H464" s="24">
        <f t="shared" si="16"/>
        <v>106590</v>
      </c>
      <c r="I464" s="8"/>
      <c r="J464" s="94" t="s">
        <v>570</v>
      </c>
      <c r="K464" s="94"/>
      <c r="L464" s="95"/>
      <c r="M464" s="47">
        <v>428690.42</v>
      </c>
      <c r="N464" s="81">
        <f t="shared" si="17"/>
        <v>0.933624337932957</v>
      </c>
    </row>
    <row r="465" spans="2:14" ht="16.5" customHeight="1">
      <c r="B465" s="6"/>
      <c r="C465" s="92"/>
      <c r="D465" s="92"/>
      <c r="E465" s="7" t="s">
        <v>571</v>
      </c>
      <c r="F465" s="8" t="s">
        <v>39</v>
      </c>
      <c r="G465" s="9">
        <v>56526</v>
      </c>
      <c r="H465" s="24">
        <f t="shared" si="16"/>
        <v>15825</v>
      </c>
      <c r="I465" s="8"/>
      <c r="J465" s="94" t="s">
        <v>572</v>
      </c>
      <c r="K465" s="94"/>
      <c r="L465" s="95"/>
      <c r="M465" s="47">
        <v>68119.84</v>
      </c>
      <c r="N465" s="81">
        <f t="shared" si="17"/>
        <v>0.9415189838426559</v>
      </c>
    </row>
    <row r="466" spans="2:14" ht="16.5" customHeight="1">
      <c r="B466" s="6"/>
      <c r="C466" s="92"/>
      <c r="D466" s="92"/>
      <c r="E466" s="7" t="s">
        <v>202</v>
      </c>
      <c r="F466" s="8" t="s">
        <v>24</v>
      </c>
      <c r="G466" s="9">
        <v>18446</v>
      </c>
      <c r="H466" s="24">
        <f t="shared" si="16"/>
        <v>98813</v>
      </c>
      <c r="I466" s="8"/>
      <c r="J466" s="94" t="s">
        <v>573</v>
      </c>
      <c r="K466" s="94"/>
      <c r="L466" s="95"/>
      <c r="M466" s="47">
        <v>99404.63</v>
      </c>
      <c r="N466" s="81">
        <f t="shared" si="17"/>
        <v>0.8477356109125952</v>
      </c>
    </row>
    <row r="467" spans="2:14" ht="16.5" customHeight="1">
      <c r="B467" s="6"/>
      <c r="C467" s="92"/>
      <c r="D467" s="92"/>
      <c r="E467" s="7" t="s">
        <v>204</v>
      </c>
      <c r="F467" s="8" t="s">
        <v>24</v>
      </c>
      <c r="G467" s="9">
        <v>2953</v>
      </c>
      <c r="H467" s="24">
        <f t="shared" si="16"/>
        <v>16534</v>
      </c>
      <c r="I467" s="8"/>
      <c r="J467" s="94" t="s">
        <v>574</v>
      </c>
      <c r="K467" s="94"/>
      <c r="L467" s="95"/>
      <c r="M467" s="47">
        <v>16444.58</v>
      </c>
      <c r="N467" s="81">
        <f t="shared" si="17"/>
        <v>0.8438743777903218</v>
      </c>
    </row>
    <row r="468" spans="2:14" ht="16.5" customHeight="1">
      <c r="B468" s="6"/>
      <c r="C468" s="92"/>
      <c r="D468" s="92"/>
      <c r="E468" s="7" t="s">
        <v>575</v>
      </c>
      <c r="F468" s="8" t="s">
        <v>360</v>
      </c>
      <c r="G468" s="9">
        <v>15907</v>
      </c>
      <c r="H468" s="24">
        <f t="shared" si="16"/>
        <v>33128</v>
      </c>
      <c r="I468" s="8"/>
      <c r="J468" s="94" t="s">
        <v>576</v>
      </c>
      <c r="K468" s="94"/>
      <c r="L468" s="95"/>
      <c r="M468" s="47">
        <v>28348.6</v>
      </c>
      <c r="N468" s="81">
        <f t="shared" si="17"/>
        <v>0.5781299072091363</v>
      </c>
    </row>
    <row r="469" spans="2:14" ht="16.5" customHeight="1">
      <c r="B469" s="6"/>
      <c r="C469" s="92"/>
      <c r="D469" s="92"/>
      <c r="E469" s="7" t="s">
        <v>577</v>
      </c>
      <c r="F469" s="8" t="s">
        <v>360</v>
      </c>
      <c r="G469" s="9">
        <v>2807</v>
      </c>
      <c r="H469" s="24">
        <f t="shared" si="16"/>
        <v>5846</v>
      </c>
      <c r="I469" s="8"/>
      <c r="J469" s="94" t="s">
        <v>578</v>
      </c>
      <c r="K469" s="94"/>
      <c r="L469" s="95"/>
      <c r="M469" s="47">
        <v>5002.74</v>
      </c>
      <c r="N469" s="81">
        <f t="shared" si="17"/>
        <v>0.5781509303131862</v>
      </c>
    </row>
    <row r="470" spans="2:14" ht="21.75" customHeight="1">
      <c r="B470" s="6"/>
      <c r="C470" s="92"/>
      <c r="D470" s="92"/>
      <c r="E470" s="7" t="s">
        <v>579</v>
      </c>
      <c r="F470" s="8" t="s">
        <v>328</v>
      </c>
      <c r="G470" s="9">
        <v>6418</v>
      </c>
      <c r="H470" s="24">
        <f t="shared" si="16"/>
        <v>150625</v>
      </c>
      <c r="I470" s="8"/>
      <c r="J470" s="94" t="s">
        <v>580</v>
      </c>
      <c r="K470" s="94"/>
      <c r="L470" s="95"/>
      <c r="M470" s="47">
        <v>60405.63</v>
      </c>
      <c r="N470" s="81">
        <f t="shared" si="17"/>
        <v>0.384643887342957</v>
      </c>
    </row>
    <row r="471" spans="2:14" ht="21.75" customHeight="1">
      <c r="B471" s="6"/>
      <c r="C471" s="92"/>
      <c r="D471" s="92"/>
      <c r="E471" s="7" t="s">
        <v>581</v>
      </c>
      <c r="F471" s="8" t="s">
        <v>328</v>
      </c>
      <c r="G471" s="9">
        <v>1133</v>
      </c>
      <c r="H471" s="24">
        <f t="shared" si="16"/>
        <v>26581</v>
      </c>
      <c r="I471" s="8"/>
      <c r="J471" s="94" t="s">
        <v>582</v>
      </c>
      <c r="K471" s="94"/>
      <c r="L471" s="95"/>
      <c r="M471" s="47">
        <v>10659.8</v>
      </c>
      <c r="N471" s="81">
        <f t="shared" si="17"/>
        <v>0.38463592408169156</v>
      </c>
    </row>
    <row r="472" spans="2:14" ht="16.5" customHeight="1" hidden="1">
      <c r="B472" s="6"/>
      <c r="C472" s="92"/>
      <c r="D472" s="92"/>
      <c r="E472" s="7" t="s">
        <v>26</v>
      </c>
      <c r="F472" s="8" t="s">
        <v>27</v>
      </c>
      <c r="G472" s="9">
        <v>0</v>
      </c>
      <c r="H472" s="24">
        <f t="shared" si="16"/>
        <v>0</v>
      </c>
      <c r="I472" s="8"/>
      <c r="J472" s="94" t="s">
        <v>28</v>
      </c>
      <c r="K472" s="94"/>
      <c r="L472" s="95"/>
      <c r="M472" s="47">
        <v>0</v>
      </c>
      <c r="N472" s="81" t="e">
        <f t="shared" si="17"/>
        <v>#DIV/0!</v>
      </c>
    </row>
    <row r="473" spans="2:14" ht="16.5" customHeight="1">
      <c r="B473" s="6"/>
      <c r="C473" s="92"/>
      <c r="D473" s="92"/>
      <c r="E473" s="7" t="s">
        <v>207</v>
      </c>
      <c r="F473" s="8" t="s">
        <v>27</v>
      </c>
      <c r="G473" s="9">
        <v>126777</v>
      </c>
      <c r="H473" s="24">
        <f t="shared" si="16"/>
        <v>155413</v>
      </c>
      <c r="I473" s="8"/>
      <c r="J473" s="94" t="s">
        <v>583</v>
      </c>
      <c r="K473" s="94"/>
      <c r="L473" s="95"/>
      <c r="M473" s="47">
        <v>221242.72</v>
      </c>
      <c r="N473" s="81">
        <f t="shared" si="17"/>
        <v>0.7840204117792976</v>
      </c>
    </row>
    <row r="474" spans="2:14" ht="16.5" customHeight="1">
      <c r="B474" s="6"/>
      <c r="C474" s="92"/>
      <c r="D474" s="92"/>
      <c r="E474" s="7" t="s">
        <v>209</v>
      </c>
      <c r="F474" s="8" t="s">
        <v>27</v>
      </c>
      <c r="G474" s="9">
        <v>21778</v>
      </c>
      <c r="H474" s="24">
        <f t="shared" si="16"/>
        <v>14686</v>
      </c>
      <c r="I474" s="8"/>
      <c r="J474" s="94" t="s">
        <v>584</v>
      </c>
      <c r="K474" s="94"/>
      <c r="L474" s="95"/>
      <c r="M474" s="47">
        <v>31806.4</v>
      </c>
      <c r="N474" s="81">
        <f t="shared" si="17"/>
        <v>0.8722685388328214</v>
      </c>
    </row>
    <row r="475" spans="2:14" ht="16.5" customHeight="1">
      <c r="B475" s="6"/>
      <c r="C475" s="92"/>
      <c r="D475" s="92"/>
      <c r="E475" s="7" t="s">
        <v>585</v>
      </c>
      <c r="F475" s="8" t="s">
        <v>166</v>
      </c>
      <c r="G475" s="9">
        <v>438</v>
      </c>
      <c r="H475" s="24">
        <f t="shared" si="16"/>
        <v>0</v>
      </c>
      <c r="I475" s="8"/>
      <c r="J475" s="94" t="s">
        <v>586</v>
      </c>
      <c r="K475" s="94"/>
      <c r="L475" s="95"/>
      <c r="M475" s="47">
        <v>0</v>
      </c>
      <c r="N475" s="81">
        <f t="shared" si="17"/>
        <v>0</v>
      </c>
    </row>
    <row r="476" spans="2:14" ht="16.5" customHeight="1">
      <c r="B476" s="6"/>
      <c r="C476" s="92"/>
      <c r="D476" s="92"/>
      <c r="E476" s="7" t="s">
        <v>587</v>
      </c>
      <c r="F476" s="8" t="s">
        <v>166</v>
      </c>
      <c r="G476" s="9">
        <v>62</v>
      </c>
      <c r="H476" s="24">
        <f t="shared" si="16"/>
        <v>0</v>
      </c>
      <c r="I476" s="8"/>
      <c r="J476" s="94" t="s">
        <v>588</v>
      </c>
      <c r="K476" s="94"/>
      <c r="L476" s="95"/>
      <c r="M476" s="47">
        <v>0</v>
      </c>
      <c r="N476" s="81">
        <f t="shared" si="17"/>
        <v>0</v>
      </c>
    </row>
    <row r="477" spans="2:14" ht="31.5" customHeight="1">
      <c r="B477" s="6"/>
      <c r="C477" s="92"/>
      <c r="D477" s="92"/>
      <c r="E477" s="7" t="s">
        <v>589</v>
      </c>
      <c r="F477" s="8" t="s">
        <v>169</v>
      </c>
      <c r="G477" s="9">
        <v>1742</v>
      </c>
      <c r="H477" s="24">
        <f t="shared" si="16"/>
        <v>1658</v>
      </c>
      <c r="I477" s="8"/>
      <c r="J477" s="94" t="s">
        <v>416</v>
      </c>
      <c r="K477" s="94"/>
      <c r="L477" s="95"/>
      <c r="M477" s="47">
        <v>3288.45</v>
      </c>
      <c r="N477" s="81">
        <f t="shared" si="17"/>
        <v>0.9671911764705882</v>
      </c>
    </row>
    <row r="478" spans="2:14" ht="35.25" customHeight="1">
      <c r="B478" s="6"/>
      <c r="C478" s="92"/>
      <c r="D478" s="92"/>
      <c r="E478" s="7" t="s">
        <v>590</v>
      </c>
      <c r="F478" s="8" t="s">
        <v>169</v>
      </c>
      <c r="G478" s="9">
        <v>308</v>
      </c>
      <c r="H478" s="24">
        <f t="shared" si="16"/>
        <v>292</v>
      </c>
      <c r="I478" s="8"/>
      <c r="J478" s="94" t="s">
        <v>370</v>
      </c>
      <c r="K478" s="94"/>
      <c r="L478" s="95"/>
      <c r="M478" s="47">
        <v>580.35</v>
      </c>
      <c r="N478" s="81">
        <f t="shared" si="17"/>
        <v>0.96725</v>
      </c>
    </row>
    <row r="479" spans="2:14" ht="34.5" customHeight="1">
      <c r="B479" s="6"/>
      <c r="C479" s="92"/>
      <c r="D479" s="92"/>
      <c r="E479" s="7" t="s">
        <v>591</v>
      </c>
      <c r="F479" s="8" t="s">
        <v>171</v>
      </c>
      <c r="G479" s="9">
        <v>0</v>
      </c>
      <c r="H479" s="24">
        <f t="shared" si="16"/>
        <v>1140</v>
      </c>
      <c r="I479" s="8"/>
      <c r="J479" s="94" t="s">
        <v>592</v>
      </c>
      <c r="K479" s="94"/>
      <c r="L479" s="95"/>
      <c r="M479" s="47">
        <v>1140</v>
      </c>
      <c r="N479" s="81">
        <f t="shared" si="17"/>
        <v>1</v>
      </c>
    </row>
    <row r="480" spans="1:14" ht="6" customHeight="1" hidden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66"/>
      <c r="N480" s="81" t="e">
        <f t="shared" si="17"/>
        <v>#DIV/0!</v>
      </c>
    </row>
    <row r="481" spans="1:14" ht="5.25" customHeight="1" hidden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8" t="s">
        <v>593</v>
      </c>
      <c r="M481" s="66"/>
      <c r="N481" s="81" t="e">
        <f t="shared" si="17"/>
        <v>#DIV/0!</v>
      </c>
    </row>
    <row r="482" spans="2:14" ht="5.25" customHeight="1" hidden="1">
      <c r="B482" s="108" t="s">
        <v>97</v>
      </c>
      <c r="C482" s="108"/>
      <c r="D482" s="107"/>
      <c r="E482" s="107"/>
      <c r="F482" s="107"/>
      <c r="G482" s="107"/>
      <c r="H482" s="107"/>
      <c r="I482" s="107"/>
      <c r="J482" s="107"/>
      <c r="K482" s="108"/>
      <c r="M482" s="66"/>
      <c r="N482" s="81" t="e">
        <f t="shared" si="17"/>
        <v>#DIV/0!</v>
      </c>
    </row>
    <row r="483" spans="2:14" ht="11.25" customHeight="1" hidden="1">
      <c r="B483" s="108"/>
      <c r="C483" s="108"/>
      <c r="D483" s="107"/>
      <c r="E483" s="107"/>
      <c r="F483" s="107"/>
      <c r="G483" s="107"/>
      <c r="H483" s="107"/>
      <c r="I483" s="107"/>
      <c r="J483" s="107"/>
      <c r="K483" s="107"/>
      <c r="L483" s="107"/>
      <c r="M483" s="66"/>
      <c r="N483" s="81" t="e">
        <f t="shared" si="17"/>
        <v>#DIV/0!</v>
      </c>
    </row>
    <row r="484" spans="1:14" ht="63.75" customHeight="1" hidden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66"/>
      <c r="N484" s="81" t="e">
        <f t="shared" si="17"/>
        <v>#DIV/0!</v>
      </c>
    </row>
    <row r="485" spans="2:14" ht="33" customHeight="1">
      <c r="B485" s="6"/>
      <c r="C485" s="92"/>
      <c r="D485" s="92"/>
      <c r="E485" s="7" t="s">
        <v>594</v>
      </c>
      <c r="F485" s="8" t="s">
        <v>171</v>
      </c>
      <c r="G485" s="9">
        <v>0</v>
      </c>
      <c r="H485" s="24">
        <f aca="true" t="shared" si="18" ref="H485:H524">J485-G485</f>
        <v>60</v>
      </c>
      <c r="I485" s="8"/>
      <c r="J485" s="94" t="s">
        <v>595</v>
      </c>
      <c r="K485" s="94"/>
      <c r="L485" s="95"/>
      <c r="M485" s="47">
        <v>60</v>
      </c>
      <c r="N485" s="81">
        <f t="shared" si="17"/>
        <v>1</v>
      </c>
    </row>
    <row r="486" spans="2:14" ht="16.5" customHeight="1">
      <c r="B486" s="6"/>
      <c r="C486" s="92"/>
      <c r="D486" s="92"/>
      <c r="E486" s="7" t="s">
        <v>596</v>
      </c>
      <c r="F486" s="8" t="s">
        <v>137</v>
      </c>
      <c r="G486" s="9">
        <v>298</v>
      </c>
      <c r="H486" s="24">
        <f t="shared" si="18"/>
        <v>-298</v>
      </c>
      <c r="I486" s="8"/>
      <c r="J486" s="94" t="s">
        <v>28</v>
      </c>
      <c r="K486" s="94"/>
      <c r="L486" s="95"/>
      <c r="M486" s="47">
        <v>0</v>
      </c>
      <c r="N486" s="81"/>
    </row>
    <row r="487" spans="2:14" ht="16.5" customHeight="1">
      <c r="B487" s="6"/>
      <c r="C487" s="92"/>
      <c r="D487" s="92"/>
      <c r="E487" s="7" t="s">
        <v>597</v>
      </c>
      <c r="F487" s="8" t="s">
        <v>137</v>
      </c>
      <c r="G487" s="9">
        <v>52</v>
      </c>
      <c r="H487" s="24">
        <f t="shared" si="18"/>
        <v>-52</v>
      </c>
      <c r="I487" s="8"/>
      <c r="J487" s="94" t="s">
        <v>28</v>
      </c>
      <c r="K487" s="94"/>
      <c r="L487" s="95"/>
      <c r="M487" s="47">
        <v>0</v>
      </c>
      <c r="N487" s="81"/>
    </row>
    <row r="488" spans="2:14" ht="25.5" customHeight="1">
      <c r="B488" s="6"/>
      <c r="C488" s="92"/>
      <c r="D488" s="92"/>
      <c r="E488" s="7" t="s">
        <v>598</v>
      </c>
      <c r="F488" s="8" t="s">
        <v>175</v>
      </c>
      <c r="G488" s="9">
        <v>0</v>
      </c>
      <c r="H488" s="24">
        <f t="shared" si="18"/>
        <v>778</v>
      </c>
      <c r="I488" s="8"/>
      <c r="J488" s="94" t="s">
        <v>599</v>
      </c>
      <c r="K488" s="94"/>
      <c r="L488" s="95"/>
      <c r="M488" s="47">
        <v>542.39</v>
      </c>
      <c r="N488" s="81">
        <f t="shared" si="17"/>
        <v>0.697159383033419</v>
      </c>
    </row>
    <row r="489" spans="2:14" ht="24" customHeight="1">
      <c r="B489" s="6"/>
      <c r="C489" s="92"/>
      <c r="D489" s="92"/>
      <c r="E489" s="7" t="s">
        <v>600</v>
      </c>
      <c r="F489" s="8" t="s">
        <v>175</v>
      </c>
      <c r="G489" s="9">
        <v>0</v>
      </c>
      <c r="H489" s="24">
        <f t="shared" si="18"/>
        <v>137</v>
      </c>
      <c r="I489" s="8"/>
      <c r="J489" s="94" t="s">
        <v>601</v>
      </c>
      <c r="K489" s="94"/>
      <c r="L489" s="95"/>
      <c r="M489" s="47">
        <v>95.73</v>
      </c>
      <c r="N489" s="81">
        <f t="shared" si="17"/>
        <v>0.6987591240875912</v>
      </c>
    </row>
    <row r="490" spans="2:14" ht="64.5" customHeight="1">
      <c r="B490" s="6"/>
      <c r="C490" s="92"/>
      <c r="D490" s="92"/>
      <c r="E490" s="26" t="s">
        <v>602</v>
      </c>
      <c r="F490" s="27" t="s">
        <v>603</v>
      </c>
      <c r="G490" s="28">
        <v>0</v>
      </c>
      <c r="H490" s="33">
        <f t="shared" si="18"/>
        <v>508</v>
      </c>
      <c r="I490" s="27"/>
      <c r="J490" s="111" t="s">
        <v>604</v>
      </c>
      <c r="K490" s="111"/>
      <c r="L490" s="112"/>
      <c r="M490" s="71">
        <v>508</v>
      </c>
      <c r="N490" s="81">
        <f t="shared" si="17"/>
        <v>1</v>
      </c>
    </row>
    <row r="491" spans="2:14" ht="63" customHeight="1">
      <c r="B491" s="44"/>
      <c r="C491" s="113"/>
      <c r="D491" s="119"/>
      <c r="E491" s="45" t="s">
        <v>605</v>
      </c>
      <c r="F491" s="46" t="s">
        <v>603</v>
      </c>
      <c r="G491" s="47">
        <v>0</v>
      </c>
      <c r="H491" s="48">
        <f t="shared" si="18"/>
        <v>27</v>
      </c>
      <c r="I491" s="46"/>
      <c r="J491" s="93" t="s">
        <v>606</v>
      </c>
      <c r="K491" s="93"/>
      <c r="L491" s="93"/>
      <c r="M491" s="47">
        <v>27</v>
      </c>
      <c r="N491" s="81">
        <f t="shared" si="17"/>
        <v>1</v>
      </c>
    </row>
    <row r="492" spans="2:14" ht="68.25" customHeight="1">
      <c r="B492" s="55" t="s">
        <v>0</v>
      </c>
      <c r="C492" s="128" t="s">
        <v>1</v>
      </c>
      <c r="D492" s="128"/>
      <c r="E492" s="59" t="s">
        <v>740</v>
      </c>
      <c r="F492" s="55" t="s">
        <v>2</v>
      </c>
      <c r="G492" s="55" t="s">
        <v>741</v>
      </c>
      <c r="H492" s="55" t="s">
        <v>742</v>
      </c>
      <c r="I492" s="55"/>
      <c r="J492" s="128" t="s">
        <v>743</v>
      </c>
      <c r="K492" s="128"/>
      <c r="L492" s="128"/>
      <c r="M492" s="22" t="s">
        <v>744</v>
      </c>
      <c r="N492" s="23" t="s">
        <v>745</v>
      </c>
    </row>
    <row r="493" spans="2:14" ht="30" customHeight="1">
      <c r="B493" s="6"/>
      <c r="C493" s="92"/>
      <c r="D493" s="92"/>
      <c r="E493" s="29" t="s">
        <v>607</v>
      </c>
      <c r="F493" s="30" t="s">
        <v>54</v>
      </c>
      <c r="G493" s="31">
        <v>1105</v>
      </c>
      <c r="H493" s="34">
        <f t="shared" si="18"/>
        <v>32632</v>
      </c>
      <c r="I493" s="30"/>
      <c r="J493" s="96" t="s">
        <v>608</v>
      </c>
      <c r="K493" s="96"/>
      <c r="L493" s="97"/>
      <c r="M493" s="72">
        <v>25228</v>
      </c>
      <c r="N493" s="76">
        <f>M493/J493</f>
        <v>0.7477843317425972</v>
      </c>
    </row>
    <row r="494" spans="2:14" ht="27.75" customHeight="1">
      <c r="B494" s="6"/>
      <c r="C494" s="92"/>
      <c r="D494" s="92"/>
      <c r="E494" s="26" t="s">
        <v>609</v>
      </c>
      <c r="F494" s="27" t="s">
        <v>54</v>
      </c>
      <c r="G494" s="28">
        <v>195</v>
      </c>
      <c r="H494" s="33">
        <f t="shared" si="18"/>
        <v>5759</v>
      </c>
      <c r="I494" s="27"/>
      <c r="J494" s="111" t="s">
        <v>610</v>
      </c>
      <c r="K494" s="111"/>
      <c r="L494" s="112"/>
      <c r="M494" s="71">
        <v>4452</v>
      </c>
      <c r="N494" s="76">
        <f aca="true" t="shared" si="19" ref="N494:N550">M494/J494</f>
        <v>0.7477326167282499</v>
      </c>
    </row>
    <row r="495" spans="2:14" ht="74.25" customHeight="1">
      <c r="B495" s="44"/>
      <c r="C495" s="113"/>
      <c r="D495" s="114"/>
      <c r="E495" s="45" t="s">
        <v>611</v>
      </c>
      <c r="F495" s="46" t="s">
        <v>612</v>
      </c>
      <c r="G495" s="47">
        <v>0</v>
      </c>
      <c r="H495" s="48">
        <f t="shared" si="18"/>
        <v>1105</v>
      </c>
      <c r="I495" s="46"/>
      <c r="J495" s="93" t="s">
        <v>613</v>
      </c>
      <c r="K495" s="93"/>
      <c r="L495" s="93"/>
      <c r="M495" s="47">
        <v>1105</v>
      </c>
      <c r="N495" s="76">
        <f t="shared" si="19"/>
        <v>1</v>
      </c>
    </row>
    <row r="496" spans="2:14" ht="16.5" customHeight="1">
      <c r="B496" s="56" t="s">
        <v>614</v>
      </c>
      <c r="C496" s="129"/>
      <c r="D496" s="129"/>
      <c r="E496" s="56"/>
      <c r="F496" s="57" t="s">
        <v>615</v>
      </c>
      <c r="G496" s="58">
        <f>G497+G509+G512+G515</f>
        <v>513013</v>
      </c>
      <c r="H496" s="58">
        <f t="shared" si="18"/>
        <v>213325</v>
      </c>
      <c r="I496" s="57"/>
      <c r="J496" s="130" t="s">
        <v>616</v>
      </c>
      <c r="K496" s="130"/>
      <c r="L496" s="131"/>
      <c r="M496" s="84">
        <f>M497+M509+M512+M515</f>
        <v>613326.82</v>
      </c>
      <c r="N496" s="78">
        <f t="shared" si="19"/>
        <v>0.8444096550091004</v>
      </c>
    </row>
    <row r="497" spans="2:14" ht="16.5" customHeight="1">
      <c r="B497" s="3"/>
      <c r="C497" s="90" t="s">
        <v>617</v>
      </c>
      <c r="D497" s="90"/>
      <c r="E497" s="4"/>
      <c r="F497" s="5" t="s">
        <v>618</v>
      </c>
      <c r="G497" s="17">
        <f>SUM(G498:G508)</f>
        <v>499940</v>
      </c>
      <c r="H497" s="25">
        <f t="shared" si="18"/>
        <v>-2500</v>
      </c>
      <c r="I497" s="5"/>
      <c r="J497" s="98" t="s">
        <v>619</v>
      </c>
      <c r="K497" s="98"/>
      <c r="L497" s="99"/>
      <c r="M497" s="52">
        <f>SUM(M498:M508)</f>
        <v>395801.35</v>
      </c>
      <c r="N497" s="77">
        <f t="shared" si="19"/>
        <v>0.7956765640077195</v>
      </c>
    </row>
    <row r="498" spans="2:14" ht="16.5" customHeight="1">
      <c r="B498" s="6"/>
      <c r="C498" s="92"/>
      <c r="D498" s="92"/>
      <c r="E498" s="7" t="s">
        <v>145</v>
      </c>
      <c r="F498" s="8" t="s">
        <v>146</v>
      </c>
      <c r="G498" s="9">
        <v>10225</v>
      </c>
      <c r="H498" s="24">
        <f t="shared" si="18"/>
        <v>0</v>
      </c>
      <c r="I498" s="8"/>
      <c r="J498" s="94" t="s">
        <v>620</v>
      </c>
      <c r="K498" s="94"/>
      <c r="L498" s="95"/>
      <c r="M498" s="47">
        <v>7141.42</v>
      </c>
      <c r="N498" s="76">
        <f t="shared" si="19"/>
        <v>0.6984273838630807</v>
      </c>
    </row>
    <row r="499" spans="2:14" ht="16.5" customHeight="1">
      <c r="B499" s="6"/>
      <c r="C499" s="92"/>
      <c r="D499" s="92"/>
      <c r="E499" s="7" t="s">
        <v>120</v>
      </c>
      <c r="F499" s="8" t="s">
        <v>121</v>
      </c>
      <c r="G499" s="9">
        <v>335667</v>
      </c>
      <c r="H499" s="24">
        <f t="shared" si="18"/>
        <v>0</v>
      </c>
      <c r="I499" s="8"/>
      <c r="J499" s="94" t="s">
        <v>621</v>
      </c>
      <c r="K499" s="94"/>
      <c r="L499" s="95"/>
      <c r="M499" s="47">
        <v>265624.92</v>
      </c>
      <c r="N499" s="76">
        <f t="shared" si="19"/>
        <v>0.7913346262814038</v>
      </c>
    </row>
    <row r="500" spans="2:14" ht="16.5" customHeight="1">
      <c r="B500" s="6"/>
      <c r="C500" s="92"/>
      <c r="D500" s="92"/>
      <c r="E500" s="7" t="s">
        <v>149</v>
      </c>
      <c r="F500" s="8" t="s">
        <v>150</v>
      </c>
      <c r="G500" s="9">
        <v>48215</v>
      </c>
      <c r="H500" s="24">
        <f t="shared" si="18"/>
        <v>-1500</v>
      </c>
      <c r="I500" s="8"/>
      <c r="J500" s="94" t="s">
        <v>622</v>
      </c>
      <c r="K500" s="94"/>
      <c r="L500" s="95"/>
      <c r="M500" s="47">
        <v>43348.3</v>
      </c>
      <c r="N500" s="76">
        <f t="shared" si="19"/>
        <v>0.9279310713903458</v>
      </c>
    </row>
    <row r="501" spans="2:14" ht="16.5" customHeight="1">
      <c r="B501" s="6"/>
      <c r="C501" s="92"/>
      <c r="D501" s="92"/>
      <c r="E501" s="7" t="s">
        <v>123</v>
      </c>
      <c r="F501" s="8" t="s">
        <v>124</v>
      </c>
      <c r="G501" s="9">
        <v>59905</v>
      </c>
      <c r="H501" s="24">
        <f t="shared" si="18"/>
        <v>0</v>
      </c>
      <c r="I501" s="8"/>
      <c r="J501" s="94" t="s">
        <v>623</v>
      </c>
      <c r="K501" s="94"/>
      <c r="L501" s="95"/>
      <c r="M501" s="47">
        <v>46857.05</v>
      </c>
      <c r="N501" s="76">
        <f t="shared" si="19"/>
        <v>0.782189299724564</v>
      </c>
    </row>
    <row r="502" spans="2:14" ht="16.5" customHeight="1">
      <c r="B502" s="6"/>
      <c r="C502" s="92"/>
      <c r="D502" s="92"/>
      <c r="E502" s="7" t="s">
        <v>126</v>
      </c>
      <c r="F502" s="8" t="s">
        <v>127</v>
      </c>
      <c r="G502" s="9">
        <v>9665</v>
      </c>
      <c r="H502" s="24">
        <f t="shared" si="18"/>
        <v>0</v>
      </c>
      <c r="I502" s="8"/>
      <c r="J502" s="94" t="s">
        <v>624</v>
      </c>
      <c r="K502" s="94"/>
      <c r="L502" s="95"/>
      <c r="M502" s="47">
        <v>7607.34</v>
      </c>
      <c r="N502" s="76">
        <f t="shared" si="19"/>
        <v>0.7871019141231247</v>
      </c>
    </row>
    <row r="503" spans="2:14" ht="16.5" customHeight="1">
      <c r="B503" s="6"/>
      <c r="C503" s="92"/>
      <c r="D503" s="92"/>
      <c r="E503" s="7" t="s">
        <v>23</v>
      </c>
      <c r="F503" s="8" t="s">
        <v>24</v>
      </c>
      <c r="G503" s="9">
        <v>7500</v>
      </c>
      <c r="H503" s="24">
        <f t="shared" si="18"/>
        <v>-300</v>
      </c>
      <c r="I503" s="8"/>
      <c r="J503" s="94" t="s">
        <v>625</v>
      </c>
      <c r="K503" s="94"/>
      <c r="L503" s="95"/>
      <c r="M503" s="47">
        <v>4461.75</v>
      </c>
      <c r="N503" s="76">
        <f t="shared" si="19"/>
        <v>0.6196875</v>
      </c>
    </row>
    <row r="504" spans="2:14" ht="23.25" customHeight="1">
      <c r="B504" s="6"/>
      <c r="C504" s="92"/>
      <c r="D504" s="92"/>
      <c r="E504" s="7" t="s">
        <v>327</v>
      </c>
      <c r="F504" s="8" t="s">
        <v>328</v>
      </c>
      <c r="G504" s="9">
        <v>2800</v>
      </c>
      <c r="H504" s="24">
        <f t="shared" si="18"/>
        <v>0</v>
      </c>
      <c r="I504" s="8"/>
      <c r="J504" s="94" t="s">
        <v>626</v>
      </c>
      <c r="K504" s="94"/>
      <c r="L504" s="95"/>
      <c r="M504" s="47">
        <v>200</v>
      </c>
      <c r="N504" s="76">
        <f t="shared" si="19"/>
        <v>0.07142857142857142</v>
      </c>
    </row>
    <row r="505" spans="2:14" ht="16.5" customHeight="1">
      <c r="B505" s="6"/>
      <c r="C505" s="92"/>
      <c r="D505" s="92"/>
      <c r="E505" s="7" t="s">
        <v>42</v>
      </c>
      <c r="F505" s="8" t="s">
        <v>43</v>
      </c>
      <c r="G505" s="9">
        <v>2000</v>
      </c>
      <c r="H505" s="24">
        <f t="shared" si="18"/>
        <v>-1000</v>
      </c>
      <c r="I505" s="8"/>
      <c r="J505" s="94" t="s">
        <v>49</v>
      </c>
      <c r="K505" s="94"/>
      <c r="L505" s="95"/>
      <c r="M505" s="47">
        <v>0</v>
      </c>
      <c r="N505" s="76">
        <f t="shared" si="19"/>
        <v>0</v>
      </c>
    </row>
    <row r="506" spans="2:14" ht="16.5" customHeight="1">
      <c r="B506" s="6"/>
      <c r="C506" s="92"/>
      <c r="D506" s="92"/>
      <c r="E506" s="7" t="s">
        <v>161</v>
      </c>
      <c r="F506" s="8" t="s">
        <v>162</v>
      </c>
      <c r="G506" s="9">
        <v>800</v>
      </c>
      <c r="H506" s="24">
        <f t="shared" si="18"/>
        <v>350</v>
      </c>
      <c r="I506" s="8"/>
      <c r="J506" s="94" t="s">
        <v>627</v>
      </c>
      <c r="K506" s="94"/>
      <c r="L506" s="95"/>
      <c r="M506" s="47">
        <v>950</v>
      </c>
      <c r="N506" s="76">
        <f t="shared" si="19"/>
        <v>0.8260869565217391</v>
      </c>
    </row>
    <row r="507" spans="2:14" ht="16.5" customHeight="1">
      <c r="B507" s="6"/>
      <c r="C507" s="92"/>
      <c r="D507" s="92"/>
      <c r="E507" s="7" t="s">
        <v>26</v>
      </c>
      <c r="F507" s="8" t="s">
        <v>27</v>
      </c>
      <c r="G507" s="9">
        <v>2500</v>
      </c>
      <c r="H507" s="24">
        <f t="shared" si="18"/>
        <v>-250</v>
      </c>
      <c r="I507" s="8"/>
      <c r="J507" s="94" t="s">
        <v>628</v>
      </c>
      <c r="K507" s="94"/>
      <c r="L507" s="95"/>
      <c r="M507" s="47">
        <v>0</v>
      </c>
      <c r="N507" s="76">
        <f t="shared" si="19"/>
        <v>0</v>
      </c>
    </row>
    <row r="508" spans="2:14" ht="22.5" customHeight="1">
      <c r="B508" s="6"/>
      <c r="C508" s="92"/>
      <c r="D508" s="92"/>
      <c r="E508" s="7" t="s">
        <v>174</v>
      </c>
      <c r="F508" s="8" t="s">
        <v>175</v>
      </c>
      <c r="G508" s="9">
        <v>20663</v>
      </c>
      <c r="H508" s="24">
        <f t="shared" si="18"/>
        <v>200</v>
      </c>
      <c r="I508" s="8"/>
      <c r="J508" s="94" t="s">
        <v>629</v>
      </c>
      <c r="K508" s="94"/>
      <c r="L508" s="95"/>
      <c r="M508" s="47">
        <v>19610.57</v>
      </c>
      <c r="N508" s="76">
        <f t="shared" si="19"/>
        <v>0.9399688443656233</v>
      </c>
    </row>
    <row r="509" spans="2:14" ht="16.5" customHeight="1">
      <c r="B509" s="3"/>
      <c r="C509" s="90" t="s">
        <v>630</v>
      </c>
      <c r="D509" s="90"/>
      <c r="E509" s="4"/>
      <c r="F509" s="5" t="s">
        <v>631</v>
      </c>
      <c r="G509" s="17">
        <f>G510</f>
        <v>100</v>
      </c>
      <c r="H509" s="25">
        <f t="shared" si="18"/>
        <v>215825</v>
      </c>
      <c r="I509" s="5"/>
      <c r="J509" s="98" t="s">
        <v>632</v>
      </c>
      <c r="K509" s="98"/>
      <c r="L509" s="99"/>
      <c r="M509" s="52">
        <f>SUM(M510:M511)</f>
        <v>208877.75999999998</v>
      </c>
      <c r="N509" s="77">
        <f t="shared" si="19"/>
        <v>0.9673625564432093</v>
      </c>
    </row>
    <row r="510" spans="2:14" ht="16.5" customHeight="1">
      <c r="B510" s="6"/>
      <c r="C510" s="92"/>
      <c r="D510" s="92"/>
      <c r="E510" s="7" t="s">
        <v>633</v>
      </c>
      <c r="F510" s="8" t="s">
        <v>634</v>
      </c>
      <c r="G510" s="9">
        <v>100</v>
      </c>
      <c r="H510" s="24">
        <f t="shared" si="18"/>
        <v>193228</v>
      </c>
      <c r="I510" s="8"/>
      <c r="J510" s="94" t="s">
        <v>635</v>
      </c>
      <c r="K510" s="94"/>
      <c r="L510" s="95"/>
      <c r="M510" s="47">
        <v>187068.61</v>
      </c>
      <c r="N510" s="76">
        <f t="shared" si="19"/>
        <v>0.9676229516676321</v>
      </c>
    </row>
    <row r="511" spans="2:14" ht="16.5" customHeight="1">
      <c r="B511" s="6"/>
      <c r="C511" s="92"/>
      <c r="D511" s="92"/>
      <c r="E511" s="7" t="s">
        <v>636</v>
      </c>
      <c r="F511" s="8" t="s">
        <v>637</v>
      </c>
      <c r="G511" s="9">
        <v>0</v>
      </c>
      <c r="H511" s="24">
        <f t="shared" si="18"/>
        <v>22597</v>
      </c>
      <c r="I511" s="8"/>
      <c r="J511" s="94" t="s">
        <v>638</v>
      </c>
      <c r="K511" s="94"/>
      <c r="L511" s="95"/>
      <c r="M511" s="47">
        <v>21809.15</v>
      </c>
      <c r="N511" s="76">
        <f t="shared" si="19"/>
        <v>0.9651347524007612</v>
      </c>
    </row>
    <row r="512" spans="2:14" ht="16.5" customHeight="1">
      <c r="B512" s="3"/>
      <c r="C512" s="90" t="s">
        <v>639</v>
      </c>
      <c r="D512" s="90"/>
      <c r="E512" s="4"/>
      <c r="F512" s="5" t="s">
        <v>431</v>
      </c>
      <c r="G512" s="17">
        <f>G513+G514</f>
        <v>2973</v>
      </c>
      <c r="H512" s="25">
        <f t="shared" si="18"/>
        <v>0</v>
      </c>
      <c r="I512" s="5"/>
      <c r="J512" s="98" t="s">
        <v>640</v>
      </c>
      <c r="K512" s="98"/>
      <c r="L512" s="99"/>
      <c r="M512" s="52">
        <f>SUM(M513:M514)</f>
        <v>146.37</v>
      </c>
      <c r="N512" s="77">
        <f t="shared" si="19"/>
        <v>0.049233097880928355</v>
      </c>
    </row>
    <row r="513" spans="2:14" ht="16.5" customHeight="1">
      <c r="B513" s="6"/>
      <c r="C513" s="92"/>
      <c r="D513" s="92"/>
      <c r="E513" s="7" t="s">
        <v>26</v>
      </c>
      <c r="F513" s="8" t="s">
        <v>27</v>
      </c>
      <c r="G513" s="9">
        <v>2230</v>
      </c>
      <c r="H513" s="24">
        <f t="shared" si="18"/>
        <v>0</v>
      </c>
      <c r="I513" s="8"/>
      <c r="J513" s="94" t="s">
        <v>641</v>
      </c>
      <c r="K513" s="94"/>
      <c r="L513" s="95"/>
      <c r="M513" s="47">
        <v>146.37</v>
      </c>
      <c r="N513" s="76">
        <f t="shared" si="19"/>
        <v>0.06563677130044843</v>
      </c>
    </row>
    <row r="514" spans="2:14" ht="25.5" customHeight="1">
      <c r="B514" s="6"/>
      <c r="C514" s="92"/>
      <c r="D514" s="92"/>
      <c r="E514" s="7" t="s">
        <v>139</v>
      </c>
      <c r="F514" s="8" t="s">
        <v>140</v>
      </c>
      <c r="G514" s="9">
        <v>743</v>
      </c>
      <c r="H514" s="24">
        <f t="shared" si="18"/>
        <v>0</v>
      </c>
      <c r="I514" s="8"/>
      <c r="J514" s="94" t="s">
        <v>642</v>
      </c>
      <c r="K514" s="94"/>
      <c r="L514" s="95"/>
      <c r="M514" s="47">
        <v>0</v>
      </c>
      <c r="N514" s="76">
        <f t="shared" si="19"/>
        <v>0</v>
      </c>
    </row>
    <row r="515" spans="2:14" ht="16.5" customHeight="1">
      <c r="B515" s="3"/>
      <c r="C515" s="90" t="s">
        <v>643</v>
      </c>
      <c r="D515" s="90"/>
      <c r="E515" s="4"/>
      <c r="F515" s="5" t="s">
        <v>21</v>
      </c>
      <c r="G515" s="17">
        <f>G516</f>
        <v>10000</v>
      </c>
      <c r="H515" s="25">
        <f t="shared" si="18"/>
        <v>0</v>
      </c>
      <c r="I515" s="5"/>
      <c r="J515" s="98" t="s">
        <v>103</v>
      </c>
      <c r="K515" s="98"/>
      <c r="L515" s="99"/>
      <c r="M515" s="52">
        <f>M516</f>
        <v>8501.34</v>
      </c>
      <c r="N515" s="77">
        <f t="shared" si="19"/>
        <v>0.8501340000000001</v>
      </c>
    </row>
    <row r="516" spans="2:14" ht="26.25" customHeight="1">
      <c r="B516" s="6"/>
      <c r="C516" s="92"/>
      <c r="D516" s="92"/>
      <c r="E516" s="7" t="s">
        <v>174</v>
      </c>
      <c r="F516" s="8" t="s">
        <v>175</v>
      </c>
      <c r="G516" s="9">
        <v>10000</v>
      </c>
      <c r="H516" s="24">
        <f t="shared" si="18"/>
        <v>0</v>
      </c>
      <c r="I516" s="8"/>
      <c r="J516" s="94" t="s">
        <v>103</v>
      </c>
      <c r="K516" s="94"/>
      <c r="L516" s="95"/>
      <c r="M516" s="47">
        <v>8501.34</v>
      </c>
      <c r="N516" s="76">
        <f t="shared" si="19"/>
        <v>0.8501340000000001</v>
      </c>
    </row>
    <row r="517" spans="2:14" ht="24.75" customHeight="1">
      <c r="B517" s="1" t="s">
        <v>644</v>
      </c>
      <c r="C517" s="105"/>
      <c r="D517" s="105"/>
      <c r="E517" s="1"/>
      <c r="F517" s="2" t="s">
        <v>645</v>
      </c>
      <c r="G517" s="16">
        <f>G518+G523+G525+G533+G537+G540</f>
        <v>3385932</v>
      </c>
      <c r="H517" s="16">
        <f t="shared" si="18"/>
        <v>-110026</v>
      </c>
      <c r="I517" s="2"/>
      <c r="J517" s="109" t="s">
        <v>646</v>
      </c>
      <c r="K517" s="109"/>
      <c r="L517" s="110"/>
      <c r="M517" s="70">
        <f>M518+M523+M525+M533+M537+M540</f>
        <v>2919103.5599999996</v>
      </c>
      <c r="N517" s="78">
        <f t="shared" si="19"/>
        <v>0.8910828210577469</v>
      </c>
    </row>
    <row r="518" spans="2:14" ht="16.5" customHeight="1">
      <c r="B518" s="3"/>
      <c r="C518" s="90" t="s">
        <v>647</v>
      </c>
      <c r="D518" s="90"/>
      <c r="E518" s="4"/>
      <c r="F518" s="5" t="s">
        <v>648</v>
      </c>
      <c r="G518" s="17">
        <f>G519+G520+G521+G522</f>
        <v>1732802</v>
      </c>
      <c r="H518" s="25">
        <f t="shared" si="18"/>
        <v>-217817</v>
      </c>
      <c r="I518" s="5"/>
      <c r="J518" s="98" t="s">
        <v>649</v>
      </c>
      <c r="K518" s="98"/>
      <c r="L518" s="99"/>
      <c r="M518" s="52">
        <f>SUM(M519:M522)</f>
        <v>1484401.12</v>
      </c>
      <c r="N518" s="77">
        <f t="shared" si="19"/>
        <v>0.9798124205850224</v>
      </c>
    </row>
    <row r="519" spans="2:14" ht="16.5" customHeight="1">
      <c r="B519" s="6"/>
      <c r="C519" s="92"/>
      <c r="D519" s="92"/>
      <c r="E519" s="7" t="s">
        <v>26</v>
      </c>
      <c r="F519" s="8" t="s">
        <v>27</v>
      </c>
      <c r="G519" s="9">
        <v>3000</v>
      </c>
      <c r="H519" s="24">
        <f t="shared" si="18"/>
        <v>0</v>
      </c>
      <c r="I519" s="8"/>
      <c r="J519" s="94" t="s">
        <v>393</v>
      </c>
      <c r="K519" s="94"/>
      <c r="L519" s="95"/>
      <c r="M519" s="47">
        <v>2621.04</v>
      </c>
      <c r="N519" s="76">
        <f t="shared" si="19"/>
        <v>0.87368</v>
      </c>
    </row>
    <row r="520" spans="2:14" ht="16.5" customHeight="1">
      <c r="B520" s="6"/>
      <c r="C520" s="92"/>
      <c r="D520" s="92"/>
      <c r="E520" s="7" t="s">
        <v>9</v>
      </c>
      <c r="F520" s="8" t="s">
        <v>10</v>
      </c>
      <c r="G520" s="9">
        <v>279772</v>
      </c>
      <c r="H520" s="24">
        <f t="shared" si="18"/>
        <v>-194525</v>
      </c>
      <c r="I520" s="8"/>
      <c r="J520" s="94" t="s">
        <v>650</v>
      </c>
      <c r="K520" s="94"/>
      <c r="L520" s="95"/>
      <c r="M520" s="47">
        <v>55042.5</v>
      </c>
      <c r="N520" s="76">
        <f t="shared" si="19"/>
        <v>0.6456825460133494</v>
      </c>
    </row>
    <row r="521" spans="2:14" ht="16.5" customHeight="1">
      <c r="B521" s="6"/>
      <c r="C521" s="92"/>
      <c r="D521" s="92"/>
      <c r="E521" s="7" t="s">
        <v>110</v>
      </c>
      <c r="F521" s="8" t="s">
        <v>10</v>
      </c>
      <c r="G521" s="9">
        <v>787735</v>
      </c>
      <c r="H521" s="24">
        <f t="shared" si="18"/>
        <v>-171012</v>
      </c>
      <c r="I521" s="8"/>
      <c r="J521" s="94" t="s">
        <v>651</v>
      </c>
      <c r="K521" s="94"/>
      <c r="L521" s="95"/>
      <c r="M521" s="47">
        <v>616722.75</v>
      </c>
      <c r="N521" s="76">
        <f t="shared" si="19"/>
        <v>0.9999995946316256</v>
      </c>
    </row>
    <row r="522" spans="2:14" ht="16.5" customHeight="1">
      <c r="B522" s="6"/>
      <c r="C522" s="92"/>
      <c r="D522" s="92"/>
      <c r="E522" s="7" t="s">
        <v>112</v>
      </c>
      <c r="F522" s="8" t="s">
        <v>10</v>
      </c>
      <c r="G522" s="9">
        <v>662295</v>
      </c>
      <c r="H522" s="24">
        <f t="shared" si="18"/>
        <v>147720</v>
      </c>
      <c r="I522" s="8"/>
      <c r="J522" s="94" t="s">
        <v>652</v>
      </c>
      <c r="K522" s="94"/>
      <c r="L522" s="95"/>
      <c r="M522" s="47">
        <v>810014.83</v>
      </c>
      <c r="N522" s="76">
        <f t="shared" si="19"/>
        <v>0.9999997901273433</v>
      </c>
    </row>
    <row r="523" spans="2:14" ht="16.5" customHeight="1">
      <c r="B523" s="3"/>
      <c r="C523" s="90" t="s">
        <v>653</v>
      </c>
      <c r="D523" s="90"/>
      <c r="E523" s="4"/>
      <c r="F523" s="5" t="s">
        <v>654</v>
      </c>
      <c r="G523" s="17">
        <f>G524</f>
        <v>90000</v>
      </c>
      <c r="H523" s="25">
        <f t="shared" si="18"/>
        <v>0</v>
      </c>
      <c r="I523" s="5"/>
      <c r="J523" s="98" t="s">
        <v>655</v>
      </c>
      <c r="K523" s="98"/>
      <c r="L523" s="99"/>
      <c r="M523" s="52">
        <f>M524</f>
        <v>66733.67</v>
      </c>
      <c r="N523" s="77">
        <f t="shared" si="19"/>
        <v>0.7414852222222222</v>
      </c>
    </row>
    <row r="524" spans="2:14" ht="16.5" customHeight="1">
      <c r="B524" s="6"/>
      <c r="C524" s="92"/>
      <c r="D524" s="92"/>
      <c r="E524" s="7" t="s">
        <v>26</v>
      </c>
      <c r="F524" s="8" t="s">
        <v>27</v>
      </c>
      <c r="G524" s="9">
        <v>90000</v>
      </c>
      <c r="H524" s="24">
        <f t="shared" si="18"/>
        <v>0</v>
      </c>
      <c r="I524" s="8"/>
      <c r="J524" s="94" t="s">
        <v>655</v>
      </c>
      <c r="K524" s="94"/>
      <c r="L524" s="95"/>
      <c r="M524" s="47">
        <v>66733.67</v>
      </c>
      <c r="N524" s="76">
        <f t="shared" si="19"/>
        <v>0.7414852222222222</v>
      </c>
    </row>
    <row r="525" spans="2:14" ht="16.5" customHeight="1">
      <c r="B525" s="3"/>
      <c r="C525" s="90" t="s">
        <v>656</v>
      </c>
      <c r="D525" s="90"/>
      <c r="E525" s="4"/>
      <c r="F525" s="5" t="s">
        <v>657</v>
      </c>
      <c r="G525" s="17">
        <f>G531+G532</f>
        <v>22000</v>
      </c>
      <c r="H525" s="25">
        <f>J525-G525</f>
        <v>4400</v>
      </c>
      <c r="I525" s="5"/>
      <c r="J525" s="98" t="s">
        <v>50</v>
      </c>
      <c r="K525" s="98"/>
      <c r="L525" s="99"/>
      <c r="M525" s="52">
        <f>SUM(M531:M532)</f>
        <v>26339.25</v>
      </c>
      <c r="N525" s="77">
        <f t="shared" si="19"/>
        <v>0.9976988636363636</v>
      </c>
    </row>
    <row r="526" spans="1:14" ht="7.5" customHeight="1" hidden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66"/>
      <c r="N526" s="76" t="e">
        <f t="shared" si="19"/>
        <v>#DIV/0!</v>
      </c>
    </row>
    <row r="527" spans="1:14" ht="5.25" customHeight="1" hidden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8" t="s">
        <v>658</v>
      </c>
      <c r="M527" s="66"/>
      <c r="N527" s="76" t="e">
        <f t="shared" si="19"/>
        <v>#DIV/0!</v>
      </c>
    </row>
    <row r="528" spans="2:14" ht="5.25" customHeight="1" hidden="1">
      <c r="B528" s="108" t="s">
        <v>97</v>
      </c>
      <c r="C528" s="108"/>
      <c r="D528" s="107"/>
      <c r="E528" s="107"/>
      <c r="F528" s="107"/>
      <c r="G528" s="107"/>
      <c r="H528" s="107"/>
      <c r="I528" s="107"/>
      <c r="J528" s="107"/>
      <c r="K528" s="108"/>
      <c r="M528" s="66"/>
      <c r="N528" s="76" t="e">
        <f t="shared" si="19"/>
        <v>#DIV/0!</v>
      </c>
    </row>
    <row r="529" spans="2:14" ht="11.25" customHeight="1" hidden="1">
      <c r="B529" s="108"/>
      <c r="C529" s="108"/>
      <c r="D529" s="107"/>
      <c r="E529" s="107"/>
      <c r="F529" s="107"/>
      <c r="G529" s="107"/>
      <c r="H529" s="107"/>
      <c r="I529" s="107"/>
      <c r="J529" s="107"/>
      <c r="K529" s="107"/>
      <c r="L529" s="107"/>
      <c r="M529" s="66"/>
      <c r="N529" s="76" t="e">
        <f t="shared" si="19"/>
        <v>#DIV/0!</v>
      </c>
    </row>
    <row r="530" spans="1:14" ht="63.75" customHeight="1" hidden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66"/>
      <c r="N530" s="76" t="e">
        <f t="shared" si="19"/>
        <v>#DIV/0!</v>
      </c>
    </row>
    <row r="531" spans="2:14" ht="45" customHeight="1">
      <c r="B531" s="6"/>
      <c r="C531" s="92"/>
      <c r="D531" s="92"/>
      <c r="E531" s="7" t="s">
        <v>659</v>
      </c>
      <c r="F531" s="8" t="s">
        <v>660</v>
      </c>
      <c r="G531" s="9">
        <v>20000</v>
      </c>
      <c r="H531" s="24">
        <f aca="true" t="shared" si="20" ref="H531:H573">J531-G531</f>
        <v>6400</v>
      </c>
      <c r="I531" s="8"/>
      <c r="J531" s="94" t="s">
        <v>50</v>
      </c>
      <c r="K531" s="94"/>
      <c r="L531" s="95"/>
      <c r="M531" s="47">
        <v>26339.25</v>
      </c>
      <c r="N531" s="76">
        <f t="shared" si="19"/>
        <v>0.9976988636363636</v>
      </c>
    </row>
    <row r="532" spans="2:14" ht="16.5" customHeight="1">
      <c r="B532" s="6"/>
      <c r="C532" s="92"/>
      <c r="D532" s="92"/>
      <c r="E532" s="7" t="s">
        <v>26</v>
      </c>
      <c r="F532" s="8" t="s">
        <v>27</v>
      </c>
      <c r="G532" s="9">
        <v>2000</v>
      </c>
      <c r="H532" s="24">
        <f t="shared" si="20"/>
        <v>-2000</v>
      </c>
      <c r="I532" s="8"/>
      <c r="J532" s="94" t="s">
        <v>28</v>
      </c>
      <c r="K532" s="94"/>
      <c r="L532" s="95"/>
      <c r="M532" s="47">
        <v>0</v>
      </c>
      <c r="N532" s="76"/>
    </row>
    <row r="533" spans="2:14" ht="16.5" customHeight="1">
      <c r="B533" s="3"/>
      <c r="C533" s="90" t="s">
        <v>661</v>
      </c>
      <c r="D533" s="90"/>
      <c r="E533" s="4"/>
      <c r="F533" s="5" t="s">
        <v>662</v>
      </c>
      <c r="G533" s="17">
        <f>G534+G535+G536</f>
        <v>950000</v>
      </c>
      <c r="H533" s="25">
        <f t="shared" si="20"/>
        <v>291</v>
      </c>
      <c r="I533" s="5"/>
      <c r="J533" s="98" t="s">
        <v>663</v>
      </c>
      <c r="K533" s="98"/>
      <c r="L533" s="99"/>
      <c r="M533" s="52">
        <f>SUM(M534:M536)</f>
        <v>894450.38</v>
      </c>
      <c r="N533" s="77">
        <f t="shared" si="19"/>
        <v>0.9412383996060154</v>
      </c>
    </row>
    <row r="534" spans="2:14" ht="16.5" customHeight="1">
      <c r="B534" s="6"/>
      <c r="C534" s="92"/>
      <c r="D534" s="92"/>
      <c r="E534" s="7" t="s">
        <v>71</v>
      </c>
      <c r="F534" s="8" t="s">
        <v>72</v>
      </c>
      <c r="G534" s="9">
        <v>700000</v>
      </c>
      <c r="H534" s="24">
        <f t="shared" si="20"/>
        <v>-70000</v>
      </c>
      <c r="I534" s="8"/>
      <c r="J534" s="94" t="s">
        <v>664</v>
      </c>
      <c r="K534" s="94"/>
      <c r="L534" s="95"/>
      <c r="M534" s="47">
        <v>625747.1</v>
      </c>
      <c r="N534" s="76">
        <f t="shared" si="19"/>
        <v>0.993249365079365</v>
      </c>
    </row>
    <row r="535" spans="2:14" ht="16.5" customHeight="1">
      <c r="B535" s="6"/>
      <c r="C535" s="92"/>
      <c r="D535" s="92"/>
      <c r="E535" s="7" t="s">
        <v>26</v>
      </c>
      <c r="F535" s="8" t="s">
        <v>27</v>
      </c>
      <c r="G535" s="9">
        <v>150000</v>
      </c>
      <c r="H535" s="24">
        <f t="shared" si="20"/>
        <v>-70000</v>
      </c>
      <c r="I535" s="8"/>
      <c r="J535" s="94" t="s">
        <v>665</v>
      </c>
      <c r="K535" s="94"/>
      <c r="L535" s="95"/>
      <c r="M535" s="47">
        <v>58924.3</v>
      </c>
      <c r="N535" s="76">
        <f t="shared" si="19"/>
        <v>0.73655375</v>
      </c>
    </row>
    <row r="536" spans="2:14" ht="16.5" customHeight="1">
      <c r="B536" s="6"/>
      <c r="C536" s="92"/>
      <c r="D536" s="92"/>
      <c r="E536" s="7" t="s">
        <v>9</v>
      </c>
      <c r="F536" s="8" t="s">
        <v>10</v>
      </c>
      <c r="G536" s="9">
        <v>100000</v>
      </c>
      <c r="H536" s="24">
        <f t="shared" si="20"/>
        <v>140291</v>
      </c>
      <c r="I536" s="8"/>
      <c r="J536" s="94" t="s">
        <v>666</v>
      </c>
      <c r="K536" s="94"/>
      <c r="L536" s="95"/>
      <c r="M536" s="47">
        <v>209778.98</v>
      </c>
      <c r="N536" s="76">
        <f t="shared" si="19"/>
        <v>0.8730205459214037</v>
      </c>
    </row>
    <row r="537" spans="2:14" ht="31.5" customHeight="1">
      <c r="B537" s="3"/>
      <c r="C537" s="90" t="s">
        <v>667</v>
      </c>
      <c r="D537" s="90"/>
      <c r="E537" s="4"/>
      <c r="F537" s="5" t="s">
        <v>668</v>
      </c>
      <c r="G537" s="17">
        <f>G538+G539</f>
        <v>48000</v>
      </c>
      <c r="H537" s="25">
        <f t="shared" si="20"/>
        <v>0</v>
      </c>
      <c r="I537" s="5"/>
      <c r="J537" s="98" t="s">
        <v>669</v>
      </c>
      <c r="K537" s="98"/>
      <c r="L537" s="99"/>
      <c r="M537" s="52">
        <f>SUM(M538:M539)</f>
        <v>31754.36</v>
      </c>
      <c r="N537" s="77">
        <f t="shared" si="19"/>
        <v>0.6615491666666666</v>
      </c>
    </row>
    <row r="538" spans="2:14" ht="16.5" customHeight="1">
      <c r="B538" s="6"/>
      <c r="C538" s="92"/>
      <c r="D538" s="92"/>
      <c r="E538" s="7" t="s">
        <v>23</v>
      </c>
      <c r="F538" s="8" t="s">
        <v>24</v>
      </c>
      <c r="G538" s="9">
        <v>24000</v>
      </c>
      <c r="H538" s="24">
        <f t="shared" si="20"/>
        <v>-10000</v>
      </c>
      <c r="I538" s="8"/>
      <c r="J538" s="94" t="s">
        <v>459</v>
      </c>
      <c r="K538" s="94"/>
      <c r="L538" s="95"/>
      <c r="M538" s="47">
        <v>6829.9</v>
      </c>
      <c r="N538" s="76">
        <f t="shared" si="19"/>
        <v>0.48784999999999995</v>
      </c>
    </row>
    <row r="539" spans="2:14" ht="16.5" customHeight="1">
      <c r="B539" s="6"/>
      <c r="C539" s="92"/>
      <c r="D539" s="92"/>
      <c r="E539" s="7" t="s">
        <v>26</v>
      </c>
      <c r="F539" s="8" t="s">
        <v>27</v>
      </c>
      <c r="G539" s="9">
        <v>24000</v>
      </c>
      <c r="H539" s="24">
        <f t="shared" si="20"/>
        <v>10000</v>
      </c>
      <c r="I539" s="8"/>
      <c r="J539" s="94" t="s">
        <v>670</v>
      </c>
      <c r="K539" s="94"/>
      <c r="L539" s="95"/>
      <c r="M539" s="47">
        <v>24924.46</v>
      </c>
      <c r="N539" s="76">
        <f t="shared" si="19"/>
        <v>0.7330723529411765</v>
      </c>
    </row>
    <row r="540" spans="2:14" ht="16.5" customHeight="1">
      <c r="B540" s="3"/>
      <c r="C540" s="90" t="s">
        <v>671</v>
      </c>
      <c r="D540" s="90"/>
      <c r="E540" s="4"/>
      <c r="F540" s="5" t="s">
        <v>21</v>
      </c>
      <c r="G540" s="17">
        <f>G541+G542+G543+G544+G545+G546+G547+G548+G549+G550+G551+G553+G554+G555+G556+G557</f>
        <v>543130</v>
      </c>
      <c r="H540" s="25">
        <f t="shared" si="20"/>
        <v>103100</v>
      </c>
      <c r="I540" s="5"/>
      <c r="J540" s="98" t="s">
        <v>672</v>
      </c>
      <c r="K540" s="98"/>
      <c r="L540" s="99"/>
      <c r="M540" s="52">
        <f>M541+M542+M543+M544+M545+M546+M547+M548+M549+M550+M551+M553+M554+M555+M556+M557</f>
        <v>415424.77999999997</v>
      </c>
      <c r="N540" s="77">
        <f t="shared" si="19"/>
        <v>0.6428435386781796</v>
      </c>
    </row>
    <row r="541" spans="2:14" ht="16.5" customHeight="1">
      <c r="B541" s="6"/>
      <c r="C541" s="92"/>
      <c r="D541" s="92"/>
      <c r="E541" s="7" t="s">
        <v>145</v>
      </c>
      <c r="F541" s="8" t="s">
        <v>146</v>
      </c>
      <c r="G541" s="9">
        <v>200</v>
      </c>
      <c r="H541" s="24">
        <f t="shared" si="20"/>
        <v>0</v>
      </c>
      <c r="I541" s="8"/>
      <c r="J541" s="94" t="s">
        <v>138</v>
      </c>
      <c r="K541" s="94"/>
      <c r="L541" s="95"/>
      <c r="M541" s="47">
        <v>83.27</v>
      </c>
      <c r="N541" s="76">
        <f t="shared" si="19"/>
        <v>0.41635</v>
      </c>
    </row>
    <row r="542" spans="2:14" ht="16.5" customHeight="1">
      <c r="B542" s="6"/>
      <c r="C542" s="92"/>
      <c r="D542" s="92"/>
      <c r="E542" s="7" t="s">
        <v>120</v>
      </c>
      <c r="F542" s="8" t="s">
        <v>121</v>
      </c>
      <c r="G542" s="9">
        <v>60000</v>
      </c>
      <c r="H542" s="24">
        <f t="shared" si="20"/>
        <v>-2042</v>
      </c>
      <c r="I542" s="8"/>
      <c r="J542" s="94" t="s">
        <v>673</v>
      </c>
      <c r="K542" s="94"/>
      <c r="L542" s="95"/>
      <c r="M542" s="47">
        <v>11660.27</v>
      </c>
      <c r="N542" s="76">
        <f t="shared" si="19"/>
        <v>0.20118482349287417</v>
      </c>
    </row>
    <row r="543" spans="2:14" ht="16.5" customHeight="1">
      <c r="B543" s="6"/>
      <c r="C543" s="92"/>
      <c r="D543" s="92"/>
      <c r="E543" s="7" t="s">
        <v>149</v>
      </c>
      <c r="F543" s="8" t="s">
        <v>150</v>
      </c>
      <c r="G543" s="9">
        <v>4100</v>
      </c>
      <c r="H543" s="24">
        <f t="shared" si="20"/>
        <v>0</v>
      </c>
      <c r="I543" s="8"/>
      <c r="J543" s="94" t="s">
        <v>674</v>
      </c>
      <c r="K543" s="94"/>
      <c r="L543" s="95"/>
      <c r="M543" s="47">
        <v>4021.03</v>
      </c>
      <c r="N543" s="76">
        <f t="shared" si="19"/>
        <v>0.980739024390244</v>
      </c>
    </row>
    <row r="544" spans="2:14" ht="16.5" customHeight="1">
      <c r="B544" s="6"/>
      <c r="C544" s="92"/>
      <c r="D544" s="92"/>
      <c r="E544" s="7" t="s">
        <v>123</v>
      </c>
      <c r="F544" s="8" t="s">
        <v>124</v>
      </c>
      <c r="G544" s="9">
        <v>650</v>
      </c>
      <c r="H544" s="24">
        <f t="shared" si="20"/>
        <v>2044</v>
      </c>
      <c r="I544" s="8"/>
      <c r="J544" s="94" t="s">
        <v>675</v>
      </c>
      <c r="K544" s="94"/>
      <c r="L544" s="95"/>
      <c r="M544" s="47">
        <v>2069</v>
      </c>
      <c r="N544" s="76">
        <f t="shared" si="19"/>
        <v>0.7680029695619897</v>
      </c>
    </row>
    <row r="545" spans="2:14" ht="16.5" customHeight="1">
      <c r="B545" s="6"/>
      <c r="C545" s="92"/>
      <c r="D545" s="92"/>
      <c r="E545" s="7" t="s">
        <v>126</v>
      </c>
      <c r="F545" s="8" t="s">
        <v>127</v>
      </c>
      <c r="G545" s="9">
        <v>100</v>
      </c>
      <c r="H545" s="24">
        <f t="shared" si="20"/>
        <v>348</v>
      </c>
      <c r="I545" s="8"/>
      <c r="J545" s="94" t="s">
        <v>676</v>
      </c>
      <c r="K545" s="94"/>
      <c r="L545" s="95"/>
      <c r="M545" s="47">
        <v>345.33</v>
      </c>
      <c r="N545" s="76">
        <f t="shared" si="19"/>
        <v>0.7708258928571429</v>
      </c>
    </row>
    <row r="546" spans="2:14" ht="16.5" customHeight="1">
      <c r="B546" s="6"/>
      <c r="C546" s="92"/>
      <c r="D546" s="92"/>
      <c r="E546" s="7" t="s">
        <v>38</v>
      </c>
      <c r="F546" s="8" t="s">
        <v>39</v>
      </c>
      <c r="G546" s="9">
        <v>50000</v>
      </c>
      <c r="H546" s="24">
        <f t="shared" si="20"/>
        <v>14650</v>
      </c>
      <c r="I546" s="8"/>
      <c r="J546" s="94" t="s">
        <v>677</v>
      </c>
      <c r="K546" s="94"/>
      <c r="L546" s="95"/>
      <c r="M546" s="47">
        <v>14800</v>
      </c>
      <c r="N546" s="76">
        <f t="shared" si="19"/>
        <v>0.22892498066511988</v>
      </c>
    </row>
    <row r="547" spans="2:14" ht="16.5" customHeight="1">
      <c r="B547" s="6"/>
      <c r="C547" s="92"/>
      <c r="D547" s="92"/>
      <c r="E547" s="7" t="s">
        <v>23</v>
      </c>
      <c r="F547" s="8" t="s">
        <v>24</v>
      </c>
      <c r="G547" s="9">
        <v>30501</v>
      </c>
      <c r="H547" s="24">
        <f t="shared" si="20"/>
        <v>-734</v>
      </c>
      <c r="I547" s="8"/>
      <c r="J547" s="94" t="s">
        <v>678</v>
      </c>
      <c r="K547" s="94"/>
      <c r="L547" s="95"/>
      <c r="M547" s="47">
        <v>8306.41</v>
      </c>
      <c r="N547" s="76">
        <f t="shared" si="19"/>
        <v>0.27904760305035775</v>
      </c>
    </row>
    <row r="548" spans="2:14" ht="16.5" customHeight="1">
      <c r="B548" s="6"/>
      <c r="C548" s="92"/>
      <c r="D548" s="92"/>
      <c r="E548" s="7" t="s">
        <v>42</v>
      </c>
      <c r="F548" s="8" t="s">
        <v>43</v>
      </c>
      <c r="G548" s="9">
        <v>50000</v>
      </c>
      <c r="H548" s="24">
        <f t="shared" si="20"/>
        <v>-21000</v>
      </c>
      <c r="I548" s="8"/>
      <c r="J548" s="94" t="s">
        <v>679</v>
      </c>
      <c r="K548" s="94"/>
      <c r="L548" s="95"/>
      <c r="M548" s="47">
        <v>10664.61</v>
      </c>
      <c r="N548" s="76">
        <f t="shared" si="19"/>
        <v>0.3677451724137931</v>
      </c>
    </row>
    <row r="549" spans="2:14" ht="16.5" customHeight="1">
      <c r="B549" s="6"/>
      <c r="C549" s="92"/>
      <c r="D549" s="92"/>
      <c r="E549" s="7" t="s">
        <v>161</v>
      </c>
      <c r="F549" s="8" t="s">
        <v>162</v>
      </c>
      <c r="G549" s="9">
        <v>50</v>
      </c>
      <c r="H549" s="24">
        <f t="shared" si="20"/>
        <v>0</v>
      </c>
      <c r="I549" s="8"/>
      <c r="J549" s="94" t="s">
        <v>462</v>
      </c>
      <c r="K549" s="94"/>
      <c r="L549" s="95"/>
      <c r="M549" s="47">
        <v>0</v>
      </c>
      <c r="N549" s="76">
        <f t="shared" si="19"/>
        <v>0</v>
      </c>
    </row>
    <row r="550" spans="2:14" ht="16.5" customHeight="1">
      <c r="B550" s="6"/>
      <c r="C550" s="92"/>
      <c r="D550" s="92"/>
      <c r="E550" s="7" t="s">
        <v>26</v>
      </c>
      <c r="F550" s="8" t="s">
        <v>27</v>
      </c>
      <c r="G550" s="9">
        <v>95210</v>
      </c>
      <c r="H550" s="24">
        <f t="shared" si="20"/>
        <v>82115</v>
      </c>
      <c r="I550" s="8"/>
      <c r="J550" s="94" t="s">
        <v>680</v>
      </c>
      <c r="K550" s="94"/>
      <c r="L550" s="95"/>
      <c r="M550" s="47">
        <v>145909.19</v>
      </c>
      <c r="N550" s="76">
        <f t="shared" si="19"/>
        <v>0.8228348512618074</v>
      </c>
    </row>
    <row r="551" spans="2:14" ht="23.25" customHeight="1">
      <c r="B551" s="44"/>
      <c r="C551" s="113"/>
      <c r="D551" s="113"/>
      <c r="E551" s="7" t="s">
        <v>75</v>
      </c>
      <c r="F551" s="8" t="s">
        <v>76</v>
      </c>
      <c r="G551" s="9">
        <v>10000</v>
      </c>
      <c r="H551" s="24">
        <f t="shared" si="20"/>
        <v>-10000</v>
      </c>
      <c r="I551" s="8"/>
      <c r="J551" s="94" t="s">
        <v>28</v>
      </c>
      <c r="K551" s="94"/>
      <c r="L551" s="95"/>
      <c r="M551" s="47">
        <v>0</v>
      </c>
      <c r="N551" s="76"/>
    </row>
    <row r="552" spans="2:14" ht="66" customHeight="1">
      <c r="B552" s="55" t="s">
        <v>0</v>
      </c>
      <c r="C552" s="128" t="s">
        <v>1</v>
      </c>
      <c r="D552" s="128"/>
      <c r="E552" s="59" t="s">
        <v>740</v>
      </c>
      <c r="F552" s="55" t="s">
        <v>2</v>
      </c>
      <c r="G552" s="55" t="s">
        <v>741</v>
      </c>
      <c r="H552" s="55" t="s">
        <v>742</v>
      </c>
      <c r="I552" s="55"/>
      <c r="J552" s="128" t="s">
        <v>743</v>
      </c>
      <c r="K552" s="128"/>
      <c r="L552" s="128"/>
      <c r="M552" s="22" t="s">
        <v>744</v>
      </c>
      <c r="N552" s="23" t="s">
        <v>745</v>
      </c>
    </row>
    <row r="553" spans="2:14" ht="26.25" customHeight="1">
      <c r="B553" s="6"/>
      <c r="C553" s="92"/>
      <c r="D553" s="92"/>
      <c r="E553" s="7" t="s">
        <v>78</v>
      </c>
      <c r="F553" s="8" t="s">
        <v>79</v>
      </c>
      <c r="G553" s="9">
        <v>50000</v>
      </c>
      <c r="H553" s="24">
        <f t="shared" si="20"/>
        <v>7000</v>
      </c>
      <c r="I553" s="8"/>
      <c r="J553" s="94" t="s">
        <v>681</v>
      </c>
      <c r="K553" s="94"/>
      <c r="L553" s="95"/>
      <c r="M553" s="47" t="s">
        <v>757</v>
      </c>
      <c r="N553" s="73">
        <f>M553/J553</f>
        <v>0.9970517543859648</v>
      </c>
    </row>
    <row r="554" spans="2:14" ht="24" customHeight="1">
      <c r="B554" s="6"/>
      <c r="C554" s="92"/>
      <c r="D554" s="92"/>
      <c r="E554" s="7" t="s">
        <v>174</v>
      </c>
      <c r="F554" s="8" t="s">
        <v>175</v>
      </c>
      <c r="G554" s="9">
        <v>4439</v>
      </c>
      <c r="H554" s="24">
        <f t="shared" si="20"/>
        <v>119</v>
      </c>
      <c r="I554" s="8"/>
      <c r="J554" s="94" t="s">
        <v>682</v>
      </c>
      <c r="K554" s="94"/>
      <c r="L554" s="95"/>
      <c r="M554" s="47">
        <v>930</v>
      </c>
      <c r="N554" s="73">
        <f aca="true" t="shared" si="21" ref="N554:N603">M554/J554</f>
        <v>0.20403685827117157</v>
      </c>
    </row>
    <row r="555" spans="2:14" ht="22.5" customHeight="1">
      <c r="B555" s="6"/>
      <c r="C555" s="92"/>
      <c r="D555" s="92"/>
      <c r="E555" s="7" t="s">
        <v>139</v>
      </c>
      <c r="F555" s="8" t="s">
        <v>140</v>
      </c>
      <c r="G555" s="9">
        <v>400</v>
      </c>
      <c r="H555" s="24">
        <f t="shared" si="20"/>
        <v>-400</v>
      </c>
      <c r="I555" s="8"/>
      <c r="J555" s="94" t="s">
        <v>28</v>
      </c>
      <c r="K555" s="94"/>
      <c r="L555" s="95"/>
      <c r="M555" s="47">
        <v>0</v>
      </c>
      <c r="N555" s="73"/>
    </row>
    <row r="556" spans="2:14" ht="16.5" customHeight="1">
      <c r="B556" s="6"/>
      <c r="C556" s="92"/>
      <c r="D556" s="92"/>
      <c r="E556" s="7" t="s">
        <v>9</v>
      </c>
      <c r="F556" s="8" t="s">
        <v>10</v>
      </c>
      <c r="G556" s="9">
        <v>149466</v>
      </c>
      <c r="H556" s="24">
        <f t="shared" si="20"/>
        <v>31000</v>
      </c>
      <c r="I556" s="8"/>
      <c r="J556" s="94" t="s">
        <v>683</v>
      </c>
      <c r="K556" s="94"/>
      <c r="L556" s="95"/>
      <c r="M556" s="47">
        <v>150490.27</v>
      </c>
      <c r="N556" s="73">
        <f t="shared" si="21"/>
        <v>0.8338981858078529</v>
      </c>
    </row>
    <row r="557" spans="2:14" ht="27.75" customHeight="1">
      <c r="B557" s="6"/>
      <c r="C557" s="92"/>
      <c r="D557" s="92"/>
      <c r="E557" s="7" t="s">
        <v>53</v>
      </c>
      <c r="F557" s="8" t="s">
        <v>54</v>
      </c>
      <c r="G557" s="9">
        <v>38014</v>
      </c>
      <c r="H557" s="24">
        <f t="shared" si="20"/>
        <v>0</v>
      </c>
      <c r="I557" s="8"/>
      <c r="J557" s="94" t="s">
        <v>684</v>
      </c>
      <c r="K557" s="94"/>
      <c r="L557" s="95"/>
      <c r="M557" s="47">
        <v>9313.45</v>
      </c>
      <c r="N557" s="73">
        <f t="shared" si="21"/>
        <v>0.24500052612195508</v>
      </c>
    </row>
    <row r="558" spans="2:14" ht="16.5" customHeight="1">
      <c r="B558" s="1" t="s">
        <v>685</v>
      </c>
      <c r="C558" s="105"/>
      <c r="D558" s="105"/>
      <c r="E558" s="1"/>
      <c r="F558" s="2" t="s">
        <v>686</v>
      </c>
      <c r="G558" s="16">
        <f>G559+G568+G570+G572</f>
        <v>1305026</v>
      </c>
      <c r="H558" s="16">
        <f t="shared" si="20"/>
        <v>-39382</v>
      </c>
      <c r="I558" s="2"/>
      <c r="J558" s="109" t="s">
        <v>687</v>
      </c>
      <c r="K558" s="109"/>
      <c r="L558" s="110"/>
      <c r="M558" s="70">
        <f>M559+M568+M570+M572</f>
        <v>1247045.19</v>
      </c>
      <c r="N558" s="74">
        <f t="shared" si="21"/>
        <v>0.9853048645590703</v>
      </c>
    </row>
    <row r="559" spans="2:14" ht="16.5" customHeight="1">
      <c r="B559" s="3"/>
      <c r="C559" s="90" t="s">
        <v>688</v>
      </c>
      <c r="D559" s="90"/>
      <c r="E559" s="4"/>
      <c r="F559" s="5" t="s">
        <v>689</v>
      </c>
      <c r="G559" s="17">
        <f>SUM(G560:G567)</f>
        <v>902156</v>
      </c>
      <c r="H559" s="25">
        <f t="shared" si="20"/>
        <v>-10761</v>
      </c>
      <c r="I559" s="5"/>
      <c r="J559" s="98" t="s">
        <v>690</v>
      </c>
      <c r="K559" s="98"/>
      <c r="L559" s="99"/>
      <c r="M559" s="52">
        <f>SUM(M560:M567)</f>
        <v>875580.95</v>
      </c>
      <c r="N559" s="75">
        <f t="shared" si="21"/>
        <v>0.9822592116850554</v>
      </c>
    </row>
    <row r="560" spans="2:14" ht="24" customHeight="1">
      <c r="B560" s="6"/>
      <c r="C560" s="92"/>
      <c r="D560" s="92"/>
      <c r="E560" s="7" t="s">
        <v>691</v>
      </c>
      <c r="F560" s="8" t="s">
        <v>692</v>
      </c>
      <c r="G560" s="9">
        <v>700000</v>
      </c>
      <c r="H560" s="24">
        <f t="shared" si="20"/>
        <v>-28800</v>
      </c>
      <c r="I560" s="8"/>
      <c r="J560" s="94" t="s">
        <v>693</v>
      </c>
      <c r="K560" s="94"/>
      <c r="L560" s="95"/>
      <c r="M560" s="47">
        <v>671200</v>
      </c>
      <c r="N560" s="73">
        <f t="shared" si="21"/>
        <v>1</v>
      </c>
    </row>
    <row r="561" spans="2:14" ht="38.25" customHeight="1">
      <c r="B561" s="6"/>
      <c r="C561" s="92"/>
      <c r="D561" s="92"/>
      <c r="E561" s="7" t="s">
        <v>694</v>
      </c>
      <c r="F561" s="8" t="s">
        <v>695</v>
      </c>
      <c r="G561" s="9">
        <v>150000</v>
      </c>
      <c r="H561" s="24">
        <f t="shared" si="20"/>
        <v>25039</v>
      </c>
      <c r="I561" s="8"/>
      <c r="J561" s="94" t="s">
        <v>696</v>
      </c>
      <c r="K561" s="94"/>
      <c r="L561" s="95"/>
      <c r="M561" s="47">
        <v>175038.85</v>
      </c>
      <c r="N561" s="73">
        <f t="shared" si="21"/>
        <v>0.9999991430481208</v>
      </c>
    </row>
    <row r="562" spans="2:14" ht="16.5" customHeight="1">
      <c r="B562" s="6"/>
      <c r="C562" s="92"/>
      <c r="D562" s="92"/>
      <c r="E562" s="7" t="s">
        <v>23</v>
      </c>
      <c r="F562" s="8" t="s">
        <v>24</v>
      </c>
      <c r="G562" s="9">
        <v>14523</v>
      </c>
      <c r="H562" s="24">
        <f t="shared" si="20"/>
        <v>-3100</v>
      </c>
      <c r="I562" s="8"/>
      <c r="J562" s="94" t="s">
        <v>697</v>
      </c>
      <c r="K562" s="94"/>
      <c r="L562" s="95"/>
      <c r="M562" s="47">
        <v>8032.9</v>
      </c>
      <c r="N562" s="73">
        <f t="shared" si="21"/>
        <v>0.7032215705156263</v>
      </c>
    </row>
    <row r="563" spans="2:14" ht="16.5" customHeight="1">
      <c r="B563" s="6"/>
      <c r="C563" s="92"/>
      <c r="D563" s="92"/>
      <c r="E563" s="7" t="s">
        <v>71</v>
      </c>
      <c r="F563" s="8" t="s">
        <v>72</v>
      </c>
      <c r="G563" s="9">
        <v>4000</v>
      </c>
      <c r="H563" s="24">
        <f t="shared" si="20"/>
        <v>-3000</v>
      </c>
      <c r="I563" s="8"/>
      <c r="J563" s="94" t="s">
        <v>49</v>
      </c>
      <c r="K563" s="94"/>
      <c r="L563" s="95"/>
      <c r="M563" s="47">
        <v>347.9</v>
      </c>
      <c r="N563" s="73">
        <f t="shared" si="21"/>
        <v>0.3479</v>
      </c>
    </row>
    <row r="564" spans="2:14" ht="16.5" customHeight="1">
      <c r="B564" s="6"/>
      <c r="C564" s="92"/>
      <c r="D564" s="92"/>
      <c r="E564" s="7" t="s">
        <v>42</v>
      </c>
      <c r="F564" s="8" t="s">
        <v>43</v>
      </c>
      <c r="G564" s="9">
        <v>13129</v>
      </c>
      <c r="H564" s="24">
        <f t="shared" si="20"/>
        <v>0</v>
      </c>
      <c r="I564" s="8"/>
      <c r="J564" s="94" t="s">
        <v>698</v>
      </c>
      <c r="K564" s="94"/>
      <c r="L564" s="95"/>
      <c r="M564" s="47">
        <v>2797.82</v>
      </c>
      <c r="N564" s="73">
        <f t="shared" si="21"/>
        <v>0.21310229263462566</v>
      </c>
    </row>
    <row r="565" spans="2:14" ht="16.5" customHeight="1">
      <c r="B565" s="6"/>
      <c r="C565" s="92"/>
      <c r="D565" s="92"/>
      <c r="E565" s="7" t="s">
        <v>26</v>
      </c>
      <c r="F565" s="8" t="s">
        <v>27</v>
      </c>
      <c r="G565" s="9">
        <v>1000</v>
      </c>
      <c r="H565" s="24">
        <f t="shared" si="20"/>
        <v>-900</v>
      </c>
      <c r="I565" s="8"/>
      <c r="J565" s="94" t="s">
        <v>19</v>
      </c>
      <c r="K565" s="94"/>
      <c r="L565" s="95"/>
      <c r="M565" s="47">
        <v>34.46</v>
      </c>
      <c r="N565" s="73">
        <f t="shared" si="21"/>
        <v>0.3446</v>
      </c>
    </row>
    <row r="566" spans="2:14" ht="16.5" customHeight="1">
      <c r="B566" s="6"/>
      <c r="C566" s="92"/>
      <c r="D566" s="92"/>
      <c r="E566" s="7" t="s">
        <v>9</v>
      </c>
      <c r="F566" s="8" t="s">
        <v>10</v>
      </c>
      <c r="G566" s="9">
        <v>6500</v>
      </c>
      <c r="H566" s="24">
        <f t="shared" si="20"/>
        <v>0</v>
      </c>
      <c r="I566" s="8"/>
      <c r="J566" s="94" t="s">
        <v>699</v>
      </c>
      <c r="K566" s="94"/>
      <c r="L566" s="95"/>
      <c r="M566" s="47">
        <v>6492.03</v>
      </c>
      <c r="N566" s="73">
        <f t="shared" si="21"/>
        <v>0.9987738461538461</v>
      </c>
    </row>
    <row r="567" spans="2:14" ht="23.25" customHeight="1">
      <c r="B567" s="6"/>
      <c r="C567" s="92"/>
      <c r="D567" s="92"/>
      <c r="E567" s="7" t="s">
        <v>53</v>
      </c>
      <c r="F567" s="8" t="s">
        <v>54</v>
      </c>
      <c r="G567" s="9">
        <v>13004</v>
      </c>
      <c r="H567" s="24">
        <f t="shared" si="20"/>
        <v>0</v>
      </c>
      <c r="I567" s="8"/>
      <c r="J567" s="94" t="s">
        <v>700</v>
      </c>
      <c r="K567" s="94"/>
      <c r="L567" s="95"/>
      <c r="M567" s="47">
        <v>11636.99</v>
      </c>
      <c r="N567" s="73">
        <f t="shared" si="21"/>
        <v>0.8948777299292525</v>
      </c>
    </row>
    <row r="568" spans="2:14" ht="16.5" customHeight="1">
      <c r="B568" s="3"/>
      <c r="C568" s="90" t="s">
        <v>701</v>
      </c>
      <c r="D568" s="90"/>
      <c r="E568" s="4"/>
      <c r="F568" s="5" t="s">
        <v>702</v>
      </c>
      <c r="G568" s="17">
        <f>G569</f>
        <v>266000</v>
      </c>
      <c r="H568" s="25">
        <f t="shared" si="20"/>
        <v>-18200</v>
      </c>
      <c r="I568" s="5"/>
      <c r="J568" s="98" t="s">
        <v>703</v>
      </c>
      <c r="K568" s="98"/>
      <c r="L568" s="99"/>
      <c r="M568" s="52">
        <f>M569</f>
        <v>247800</v>
      </c>
      <c r="N568" s="87">
        <f t="shared" si="21"/>
        <v>1</v>
      </c>
    </row>
    <row r="569" spans="2:14" ht="23.25" customHeight="1">
      <c r="B569" s="6"/>
      <c r="C569" s="92"/>
      <c r="D569" s="92"/>
      <c r="E569" s="7" t="s">
        <v>691</v>
      </c>
      <c r="F569" s="8" t="s">
        <v>692</v>
      </c>
      <c r="G569" s="9">
        <v>266000</v>
      </c>
      <c r="H569" s="24">
        <f t="shared" si="20"/>
        <v>-18200</v>
      </c>
      <c r="I569" s="8"/>
      <c r="J569" s="94" t="s">
        <v>703</v>
      </c>
      <c r="K569" s="94"/>
      <c r="L569" s="95"/>
      <c r="M569" s="47">
        <v>247800</v>
      </c>
      <c r="N569" s="73">
        <f t="shared" si="21"/>
        <v>1</v>
      </c>
    </row>
    <row r="570" spans="2:14" ht="16.5" customHeight="1">
      <c r="B570" s="3"/>
      <c r="C570" s="90" t="s">
        <v>704</v>
      </c>
      <c r="D570" s="90"/>
      <c r="E570" s="4"/>
      <c r="F570" s="5" t="s">
        <v>705</v>
      </c>
      <c r="G570" s="17">
        <f>G571</f>
        <v>40000</v>
      </c>
      <c r="H570" s="25">
        <f t="shared" si="20"/>
        <v>0</v>
      </c>
      <c r="I570" s="5"/>
      <c r="J570" s="98" t="s">
        <v>706</v>
      </c>
      <c r="K570" s="98"/>
      <c r="L570" s="99"/>
      <c r="M570" s="52">
        <f>M571</f>
        <v>40000</v>
      </c>
      <c r="N570" s="87">
        <f t="shared" si="21"/>
        <v>1</v>
      </c>
    </row>
    <row r="571" spans="2:14" ht="57" customHeight="1">
      <c r="B571" s="6"/>
      <c r="C571" s="92"/>
      <c r="D571" s="92"/>
      <c r="E571" s="7" t="s">
        <v>707</v>
      </c>
      <c r="F571" s="8" t="s">
        <v>708</v>
      </c>
      <c r="G571" s="9">
        <v>40000</v>
      </c>
      <c r="H571" s="24">
        <f t="shared" si="20"/>
        <v>0</v>
      </c>
      <c r="I571" s="8"/>
      <c r="J571" s="94" t="s">
        <v>706</v>
      </c>
      <c r="K571" s="94"/>
      <c r="L571" s="95"/>
      <c r="M571" s="47">
        <v>40000</v>
      </c>
      <c r="N571" s="73">
        <f t="shared" si="21"/>
        <v>1</v>
      </c>
    </row>
    <row r="572" spans="2:14" ht="16.5" customHeight="1">
      <c r="B572" s="3"/>
      <c r="C572" s="90" t="s">
        <v>709</v>
      </c>
      <c r="D572" s="90"/>
      <c r="E572" s="4"/>
      <c r="F572" s="5" t="s">
        <v>21</v>
      </c>
      <c r="G572" s="17">
        <f>G573+G579+G580+G581+G582</f>
        <v>96870</v>
      </c>
      <c r="H572" s="25">
        <f t="shared" si="20"/>
        <v>-10421</v>
      </c>
      <c r="I572" s="5"/>
      <c r="J572" s="98" t="s">
        <v>710</v>
      </c>
      <c r="K572" s="98"/>
      <c r="L572" s="99"/>
      <c r="M572" s="52">
        <f>SUM(M573:M582)</f>
        <v>83664.23999999999</v>
      </c>
      <c r="N572" s="87">
        <f t="shared" si="21"/>
        <v>0.9677872502862959</v>
      </c>
    </row>
    <row r="573" spans="2:14" ht="31.5" customHeight="1">
      <c r="B573" s="6"/>
      <c r="C573" s="92"/>
      <c r="D573" s="92"/>
      <c r="E573" s="7" t="s">
        <v>467</v>
      </c>
      <c r="F573" s="8" t="s">
        <v>468</v>
      </c>
      <c r="G573" s="9">
        <v>28000</v>
      </c>
      <c r="H573" s="24">
        <f t="shared" si="20"/>
        <v>-10421</v>
      </c>
      <c r="I573" s="8"/>
      <c r="J573" s="94" t="s">
        <v>711</v>
      </c>
      <c r="K573" s="94"/>
      <c r="L573" s="95"/>
      <c r="M573" s="47">
        <v>17477.2</v>
      </c>
      <c r="N573" s="73">
        <f t="shared" si="21"/>
        <v>0.9942089993742534</v>
      </c>
    </row>
    <row r="574" spans="1:14" ht="0.75" customHeight="1" hidden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66"/>
      <c r="N574" s="73" t="e">
        <f t="shared" si="21"/>
        <v>#DIV/0!</v>
      </c>
    </row>
    <row r="575" spans="1:14" ht="5.25" customHeight="1" hidden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8" t="s">
        <v>712</v>
      </c>
      <c r="M575" s="66"/>
      <c r="N575" s="73" t="e">
        <f t="shared" si="21"/>
        <v>#DIV/0!</v>
      </c>
    </row>
    <row r="576" spans="2:14" ht="5.25" customHeight="1" hidden="1">
      <c r="B576" s="108" t="s">
        <v>97</v>
      </c>
      <c r="C576" s="108"/>
      <c r="D576" s="107"/>
      <c r="E576" s="107"/>
      <c r="F576" s="107"/>
      <c r="G576" s="107"/>
      <c r="H576" s="107"/>
      <c r="I576" s="107"/>
      <c r="J576" s="107"/>
      <c r="K576" s="108"/>
      <c r="M576" s="66"/>
      <c r="N576" s="73" t="e">
        <f t="shared" si="21"/>
        <v>#DIV/0!</v>
      </c>
    </row>
    <row r="577" spans="2:14" ht="11.25" customHeight="1" hidden="1">
      <c r="B577" s="108"/>
      <c r="C577" s="108"/>
      <c r="D577" s="107"/>
      <c r="E577" s="107"/>
      <c r="F577" s="107"/>
      <c r="G577" s="107"/>
      <c r="H577" s="107"/>
      <c r="I577" s="107"/>
      <c r="J577" s="107"/>
      <c r="K577" s="107"/>
      <c r="L577" s="107"/>
      <c r="M577" s="66"/>
      <c r="N577" s="73" t="e">
        <f t="shared" si="21"/>
        <v>#DIV/0!</v>
      </c>
    </row>
    <row r="578" spans="1:14" ht="63.75" customHeight="1" hidden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66"/>
      <c r="N578" s="73" t="e">
        <f t="shared" si="21"/>
        <v>#DIV/0!</v>
      </c>
    </row>
    <row r="579" spans="2:14" ht="16.5" customHeight="1">
      <c r="B579" s="6"/>
      <c r="C579" s="92"/>
      <c r="D579" s="92"/>
      <c r="E579" s="7" t="s">
        <v>23</v>
      </c>
      <c r="F579" s="8" t="s">
        <v>24</v>
      </c>
      <c r="G579" s="65">
        <v>22333</v>
      </c>
      <c r="H579" s="24">
        <f aca="true" t="shared" si="22" ref="H579:H601">J579-G579</f>
        <v>0</v>
      </c>
      <c r="I579" s="8"/>
      <c r="J579" s="94" t="s">
        <v>713</v>
      </c>
      <c r="K579" s="94"/>
      <c r="L579" s="95"/>
      <c r="M579" s="47">
        <v>20500.55</v>
      </c>
      <c r="N579" s="73">
        <f t="shared" si="21"/>
        <v>0.917948775354856</v>
      </c>
    </row>
    <row r="580" spans="2:14" ht="16.5" customHeight="1">
      <c r="B580" s="6"/>
      <c r="C580" s="92"/>
      <c r="D580" s="92"/>
      <c r="E580" s="7" t="s">
        <v>42</v>
      </c>
      <c r="F580" s="8" t="s">
        <v>43</v>
      </c>
      <c r="G580" s="65">
        <v>5700</v>
      </c>
      <c r="H580" s="24">
        <f t="shared" si="22"/>
        <v>0</v>
      </c>
      <c r="I580" s="8"/>
      <c r="J580" s="94" t="s">
        <v>714</v>
      </c>
      <c r="K580" s="94"/>
      <c r="L580" s="95"/>
      <c r="M580" s="47">
        <v>5699.82</v>
      </c>
      <c r="N580" s="73">
        <f t="shared" si="21"/>
        <v>0.9999684210526315</v>
      </c>
    </row>
    <row r="581" spans="2:14" ht="16.5" customHeight="1">
      <c r="B581" s="6"/>
      <c r="C581" s="92"/>
      <c r="D581" s="92"/>
      <c r="E581" s="7" t="s">
        <v>26</v>
      </c>
      <c r="F581" s="8" t="s">
        <v>27</v>
      </c>
      <c r="G581" s="65">
        <v>12558</v>
      </c>
      <c r="H581" s="24">
        <f t="shared" si="22"/>
        <v>0</v>
      </c>
      <c r="I581" s="8"/>
      <c r="J581" s="94" t="s">
        <v>715</v>
      </c>
      <c r="K581" s="94"/>
      <c r="L581" s="95"/>
      <c r="M581" s="47">
        <v>11895.67</v>
      </c>
      <c r="N581" s="73">
        <f t="shared" si="21"/>
        <v>0.9472583213887562</v>
      </c>
    </row>
    <row r="582" spans="2:14" ht="23.25" customHeight="1">
      <c r="B582" s="6"/>
      <c r="C582" s="92"/>
      <c r="D582" s="92"/>
      <c r="E582" s="7" t="s">
        <v>53</v>
      </c>
      <c r="F582" s="8" t="s">
        <v>54</v>
      </c>
      <c r="G582" s="65">
        <v>28279</v>
      </c>
      <c r="H582" s="24">
        <f t="shared" si="22"/>
        <v>0</v>
      </c>
      <c r="I582" s="8"/>
      <c r="J582" s="94" t="s">
        <v>716</v>
      </c>
      <c r="K582" s="94"/>
      <c r="L582" s="95"/>
      <c r="M582" s="47">
        <v>28091</v>
      </c>
      <c r="N582" s="73">
        <f t="shared" si="21"/>
        <v>0.9933519572827894</v>
      </c>
    </row>
    <row r="583" spans="2:14" ht="16.5" customHeight="1">
      <c r="B583" s="1" t="s">
        <v>717</v>
      </c>
      <c r="C583" s="105"/>
      <c r="D583" s="105"/>
      <c r="E583" s="1"/>
      <c r="F583" s="2" t="s">
        <v>718</v>
      </c>
      <c r="G583" s="16">
        <f>G584+G586+G597</f>
        <v>664361</v>
      </c>
      <c r="H583" s="16">
        <f t="shared" si="22"/>
        <v>-207697</v>
      </c>
      <c r="I583" s="2"/>
      <c r="J583" s="109" t="s">
        <v>719</v>
      </c>
      <c r="K583" s="109"/>
      <c r="L583" s="110"/>
      <c r="M583" s="70">
        <f>M584+M586+M597</f>
        <v>314588.17000000004</v>
      </c>
      <c r="N583" s="74">
        <f t="shared" si="21"/>
        <v>0.6888832270553406</v>
      </c>
    </row>
    <row r="584" spans="2:14" ht="16.5" customHeight="1">
      <c r="B584" s="3"/>
      <c r="C584" s="90" t="s">
        <v>720</v>
      </c>
      <c r="D584" s="90"/>
      <c r="E584" s="4"/>
      <c r="F584" s="5" t="s">
        <v>721</v>
      </c>
      <c r="G584" s="17">
        <f>G585</f>
        <v>200000</v>
      </c>
      <c r="H584" s="25">
        <f t="shared" si="22"/>
        <v>-62611</v>
      </c>
      <c r="I584" s="5"/>
      <c r="J584" s="98" t="s">
        <v>722</v>
      </c>
      <c r="K584" s="98"/>
      <c r="L584" s="99"/>
      <c r="M584" s="52">
        <f>M585</f>
        <v>137384.01</v>
      </c>
      <c r="N584" s="87">
        <f t="shared" si="21"/>
        <v>0.9999636797705785</v>
      </c>
    </row>
    <row r="585" spans="2:14" ht="32.25" customHeight="1">
      <c r="B585" s="6"/>
      <c r="C585" s="92"/>
      <c r="D585" s="92"/>
      <c r="E585" s="7" t="s">
        <v>467</v>
      </c>
      <c r="F585" s="8" t="s">
        <v>468</v>
      </c>
      <c r="G585" s="9">
        <v>200000</v>
      </c>
      <c r="H585" s="24">
        <f t="shared" si="22"/>
        <v>-62611</v>
      </c>
      <c r="I585" s="8"/>
      <c r="J585" s="94" t="s">
        <v>722</v>
      </c>
      <c r="K585" s="94"/>
      <c r="L585" s="95"/>
      <c r="M585" s="47">
        <v>137384.01</v>
      </c>
      <c r="N585" s="73">
        <f t="shared" si="21"/>
        <v>0.9999636797705785</v>
      </c>
    </row>
    <row r="586" spans="2:14" ht="16.5" customHeight="1">
      <c r="B586" s="3"/>
      <c r="C586" s="90" t="s">
        <v>723</v>
      </c>
      <c r="D586" s="90"/>
      <c r="E586" s="4"/>
      <c r="F586" s="5" t="s">
        <v>724</v>
      </c>
      <c r="G586" s="17">
        <f>SUM(G587:G596)</f>
        <v>258500</v>
      </c>
      <c r="H586" s="25">
        <f t="shared" si="22"/>
        <v>-107886</v>
      </c>
      <c r="I586" s="5"/>
      <c r="J586" s="98" t="s">
        <v>725</v>
      </c>
      <c r="K586" s="98"/>
      <c r="L586" s="99"/>
      <c r="M586" s="52">
        <f>SUM(M587:M596)</f>
        <v>40398.01</v>
      </c>
      <c r="N586" s="75">
        <f t="shared" si="21"/>
        <v>0.26822214402379596</v>
      </c>
    </row>
    <row r="587" spans="2:14" ht="23.25" customHeight="1">
      <c r="B587" s="6"/>
      <c r="C587" s="92"/>
      <c r="D587" s="92"/>
      <c r="E587" s="7" t="s">
        <v>726</v>
      </c>
      <c r="F587" s="8" t="s">
        <v>727</v>
      </c>
      <c r="G587" s="9">
        <v>10000</v>
      </c>
      <c r="H587" s="24">
        <f t="shared" si="22"/>
        <v>0</v>
      </c>
      <c r="I587" s="8"/>
      <c r="J587" s="94" t="s">
        <v>103</v>
      </c>
      <c r="K587" s="94"/>
      <c r="L587" s="95"/>
      <c r="M587" s="47">
        <v>7600</v>
      </c>
      <c r="N587" s="73">
        <f t="shared" si="21"/>
        <v>0.76</v>
      </c>
    </row>
    <row r="588" spans="2:14" ht="16.5" customHeight="1">
      <c r="B588" s="6"/>
      <c r="C588" s="92"/>
      <c r="D588" s="92"/>
      <c r="E588" s="7" t="s">
        <v>728</v>
      </c>
      <c r="F588" s="8" t="s">
        <v>729</v>
      </c>
      <c r="G588" s="9">
        <v>80000</v>
      </c>
      <c r="H588" s="24">
        <f t="shared" si="22"/>
        <v>0</v>
      </c>
      <c r="I588" s="8"/>
      <c r="J588" s="94" t="s">
        <v>665</v>
      </c>
      <c r="K588" s="94"/>
      <c r="L588" s="95"/>
      <c r="M588" s="47">
        <v>15350</v>
      </c>
      <c r="N588" s="73">
        <f t="shared" si="21"/>
        <v>0.191875</v>
      </c>
    </row>
    <row r="589" spans="2:14" ht="16.5" customHeight="1">
      <c r="B589" s="6"/>
      <c r="C589" s="92"/>
      <c r="D589" s="92"/>
      <c r="E589" s="7" t="s">
        <v>120</v>
      </c>
      <c r="F589" s="8" t="s">
        <v>121</v>
      </c>
      <c r="G589" s="9">
        <v>75000</v>
      </c>
      <c r="H589" s="24">
        <f t="shared" si="22"/>
        <v>-75000</v>
      </c>
      <c r="I589" s="8"/>
      <c r="J589" s="94" t="s">
        <v>28</v>
      </c>
      <c r="K589" s="94"/>
      <c r="L589" s="95"/>
      <c r="M589" s="47">
        <v>0</v>
      </c>
      <c r="N589" s="73"/>
    </row>
    <row r="590" spans="2:14" ht="16.5" customHeight="1">
      <c r="B590" s="6"/>
      <c r="C590" s="92"/>
      <c r="D590" s="92"/>
      <c r="E590" s="7" t="s">
        <v>123</v>
      </c>
      <c r="F590" s="8" t="s">
        <v>124</v>
      </c>
      <c r="G590" s="9">
        <v>14000</v>
      </c>
      <c r="H590" s="24">
        <f t="shared" si="22"/>
        <v>-12486</v>
      </c>
      <c r="I590" s="8"/>
      <c r="J590" s="94" t="s">
        <v>730</v>
      </c>
      <c r="K590" s="94"/>
      <c r="L590" s="95"/>
      <c r="M590" s="47">
        <v>0</v>
      </c>
      <c r="N590" s="73">
        <f t="shared" si="21"/>
        <v>0</v>
      </c>
    </row>
    <row r="591" spans="2:14" ht="16.5" customHeight="1">
      <c r="B591" s="6"/>
      <c r="C591" s="92"/>
      <c r="D591" s="92"/>
      <c r="E591" s="7" t="s">
        <v>126</v>
      </c>
      <c r="F591" s="8" t="s">
        <v>127</v>
      </c>
      <c r="G591" s="9">
        <v>2000</v>
      </c>
      <c r="H591" s="24">
        <f t="shared" si="22"/>
        <v>-1900</v>
      </c>
      <c r="I591" s="8"/>
      <c r="J591" s="94" t="s">
        <v>19</v>
      </c>
      <c r="K591" s="94"/>
      <c r="L591" s="95"/>
      <c r="M591" s="47">
        <v>0</v>
      </c>
      <c r="N591" s="73">
        <f t="shared" si="21"/>
        <v>0</v>
      </c>
    </row>
    <row r="592" spans="2:14" ht="16.5" customHeight="1">
      <c r="B592" s="6"/>
      <c r="C592" s="92"/>
      <c r="D592" s="92"/>
      <c r="E592" s="7" t="s">
        <v>38</v>
      </c>
      <c r="F592" s="8" t="s">
        <v>39</v>
      </c>
      <c r="G592" s="9">
        <v>7000</v>
      </c>
      <c r="H592" s="24">
        <f t="shared" si="22"/>
        <v>0</v>
      </c>
      <c r="I592" s="8"/>
      <c r="J592" s="94" t="s">
        <v>336</v>
      </c>
      <c r="K592" s="94"/>
      <c r="L592" s="95"/>
      <c r="M592" s="47">
        <v>3150</v>
      </c>
      <c r="N592" s="73">
        <f t="shared" si="21"/>
        <v>0.45</v>
      </c>
    </row>
    <row r="593" spans="2:14" ht="16.5" customHeight="1">
      <c r="B593" s="6"/>
      <c r="C593" s="92"/>
      <c r="D593" s="92"/>
      <c r="E593" s="7" t="s">
        <v>23</v>
      </c>
      <c r="F593" s="8" t="s">
        <v>24</v>
      </c>
      <c r="G593" s="9">
        <v>52500</v>
      </c>
      <c r="H593" s="24">
        <f t="shared" si="22"/>
        <v>-18500</v>
      </c>
      <c r="I593" s="8"/>
      <c r="J593" s="94" t="s">
        <v>670</v>
      </c>
      <c r="K593" s="94"/>
      <c r="L593" s="95"/>
      <c r="M593" s="47">
        <v>12002.01</v>
      </c>
      <c r="N593" s="73">
        <f t="shared" si="21"/>
        <v>0.35300029411764705</v>
      </c>
    </row>
    <row r="594" spans="2:14" ht="16.5" customHeight="1">
      <c r="B594" s="6"/>
      <c r="C594" s="92"/>
      <c r="D594" s="92"/>
      <c r="E594" s="7" t="s">
        <v>26</v>
      </c>
      <c r="F594" s="8" t="s">
        <v>27</v>
      </c>
      <c r="G594" s="9">
        <v>13000</v>
      </c>
      <c r="H594" s="24">
        <f t="shared" si="22"/>
        <v>0</v>
      </c>
      <c r="I594" s="8"/>
      <c r="J594" s="94" t="s">
        <v>372</v>
      </c>
      <c r="K594" s="94"/>
      <c r="L594" s="95"/>
      <c r="M594" s="47">
        <v>1888</v>
      </c>
      <c r="N594" s="73">
        <f t="shared" si="21"/>
        <v>0.14523076923076922</v>
      </c>
    </row>
    <row r="595" spans="2:14" ht="16.5" customHeight="1">
      <c r="B595" s="6"/>
      <c r="C595" s="92"/>
      <c r="D595" s="92"/>
      <c r="E595" s="7" t="s">
        <v>29</v>
      </c>
      <c r="F595" s="8" t="s">
        <v>30</v>
      </c>
      <c r="G595" s="9">
        <v>1000</v>
      </c>
      <c r="H595" s="24">
        <f t="shared" si="22"/>
        <v>0</v>
      </c>
      <c r="I595" s="8"/>
      <c r="J595" s="94" t="s">
        <v>49</v>
      </c>
      <c r="K595" s="94"/>
      <c r="L595" s="95"/>
      <c r="M595" s="47">
        <v>408</v>
      </c>
      <c r="N595" s="73">
        <f t="shared" si="21"/>
        <v>0.408</v>
      </c>
    </row>
    <row r="596" spans="2:14" ht="25.5" customHeight="1">
      <c r="B596" s="6"/>
      <c r="C596" s="92"/>
      <c r="D596" s="92"/>
      <c r="E596" s="7" t="s">
        <v>53</v>
      </c>
      <c r="F596" s="8" t="s">
        <v>54</v>
      </c>
      <c r="G596" s="9">
        <v>4000</v>
      </c>
      <c r="H596" s="24">
        <f t="shared" si="22"/>
        <v>0</v>
      </c>
      <c r="I596" s="8"/>
      <c r="J596" s="94" t="s">
        <v>273</v>
      </c>
      <c r="K596" s="94"/>
      <c r="L596" s="95"/>
      <c r="M596" s="47">
        <v>0</v>
      </c>
      <c r="N596" s="73">
        <f t="shared" si="21"/>
        <v>0</v>
      </c>
    </row>
    <row r="597" spans="2:14" ht="16.5" customHeight="1">
      <c r="B597" s="3"/>
      <c r="C597" s="90" t="s">
        <v>731</v>
      </c>
      <c r="D597" s="90"/>
      <c r="E597" s="4"/>
      <c r="F597" s="5" t="s">
        <v>21</v>
      </c>
      <c r="G597" s="17">
        <f>SUM(G598:G601)</f>
        <v>205861</v>
      </c>
      <c r="H597" s="25">
        <f t="shared" si="22"/>
        <v>-37200</v>
      </c>
      <c r="I597" s="5"/>
      <c r="J597" s="98" t="s">
        <v>732</v>
      </c>
      <c r="K597" s="98"/>
      <c r="L597" s="99"/>
      <c r="M597" s="52">
        <f>SUM(M598:M601)</f>
        <v>136806.15</v>
      </c>
      <c r="N597" s="75">
        <f t="shared" si="21"/>
        <v>0.8111309075601354</v>
      </c>
    </row>
    <row r="598" spans="2:14" ht="16.5" customHeight="1">
      <c r="B598" s="6"/>
      <c r="C598" s="92"/>
      <c r="D598" s="92"/>
      <c r="E598" s="7" t="s">
        <v>23</v>
      </c>
      <c r="F598" s="8" t="s">
        <v>24</v>
      </c>
      <c r="G598" s="9">
        <v>16192</v>
      </c>
      <c r="H598" s="24">
        <f t="shared" si="22"/>
        <v>-200</v>
      </c>
      <c r="I598" s="8"/>
      <c r="J598" s="94" t="s">
        <v>733</v>
      </c>
      <c r="K598" s="94"/>
      <c r="L598" s="95"/>
      <c r="M598" s="47">
        <v>15518.86</v>
      </c>
      <c r="N598" s="73">
        <f t="shared" si="21"/>
        <v>0.9704139569784893</v>
      </c>
    </row>
    <row r="599" spans="2:14" ht="16.5" customHeight="1">
      <c r="B599" s="6"/>
      <c r="C599" s="92"/>
      <c r="D599" s="92"/>
      <c r="E599" s="7" t="s">
        <v>42</v>
      </c>
      <c r="F599" s="8" t="s">
        <v>43</v>
      </c>
      <c r="G599" s="9">
        <v>1000</v>
      </c>
      <c r="H599" s="24">
        <f t="shared" si="22"/>
        <v>-1000</v>
      </c>
      <c r="I599" s="8"/>
      <c r="J599" s="94" t="s">
        <v>28</v>
      </c>
      <c r="K599" s="94"/>
      <c r="L599" s="95"/>
      <c r="M599" s="47">
        <v>0</v>
      </c>
      <c r="N599" s="73"/>
    </row>
    <row r="600" spans="2:14" ht="16.5" customHeight="1">
      <c r="B600" s="6"/>
      <c r="C600" s="92"/>
      <c r="D600" s="92"/>
      <c r="E600" s="7" t="s">
        <v>26</v>
      </c>
      <c r="F600" s="8" t="s">
        <v>27</v>
      </c>
      <c r="G600" s="9">
        <v>18669</v>
      </c>
      <c r="H600" s="24">
        <f t="shared" si="22"/>
        <v>1200</v>
      </c>
      <c r="I600" s="8"/>
      <c r="J600" s="94" t="s">
        <v>734</v>
      </c>
      <c r="K600" s="94"/>
      <c r="L600" s="95"/>
      <c r="M600" s="47">
        <v>18663.78</v>
      </c>
      <c r="N600" s="73">
        <f t="shared" si="21"/>
        <v>0.9393416880567718</v>
      </c>
    </row>
    <row r="601" spans="2:14" ht="16.5" customHeight="1">
      <c r="B601" s="6"/>
      <c r="C601" s="92"/>
      <c r="D601" s="92"/>
      <c r="E601" s="7" t="s">
        <v>9</v>
      </c>
      <c r="F601" s="8" t="s">
        <v>10</v>
      </c>
      <c r="G601" s="9">
        <v>170000</v>
      </c>
      <c r="H601" s="24">
        <f t="shared" si="22"/>
        <v>-37200</v>
      </c>
      <c r="I601" s="8"/>
      <c r="J601" s="94" t="s">
        <v>735</v>
      </c>
      <c r="K601" s="94"/>
      <c r="L601" s="95"/>
      <c r="M601" s="47">
        <v>102623.51</v>
      </c>
      <c r="N601" s="73">
        <f t="shared" si="21"/>
        <v>0.7727673945783132</v>
      </c>
    </row>
    <row r="602" spans="2:14" ht="5.25" customHeight="1">
      <c r="B602" s="132"/>
      <c r="C602" s="132"/>
      <c r="D602" s="132"/>
      <c r="E602" s="132"/>
      <c r="F602" s="107"/>
      <c r="G602" s="107"/>
      <c r="H602" s="107"/>
      <c r="I602" s="107"/>
      <c r="J602" s="107"/>
      <c r="K602" s="107"/>
      <c r="L602" s="107"/>
      <c r="M602" s="66"/>
      <c r="N602" s="73"/>
    </row>
    <row r="603" spans="2:14" ht="29.25" customHeight="1">
      <c r="B603" s="133" t="s">
        <v>736</v>
      </c>
      <c r="C603" s="133"/>
      <c r="D603" s="133"/>
      <c r="E603" s="133"/>
      <c r="F603" s="133"/>
      <c r="G603" s="67">
        <f>G4+G14+G27+G42+G54+G58+G119+G135+G167+G174+G178+G185+G335+G367+G450+G496+G517+G558+G583</f>
        <v>46297008</v>
      </c>
      <c r="H603" s="67">
        <f>J603-G603</f>
        <v>4004727</v>
      </c>
      <c r="I603" s="68"/>
      <c r="J603" s="135" t="s">
        <v>737</v>
      </c>
      <c r="K603" s="135"/>
      <c r="L603" s="69"/>
      <c r="M603" s="85">
        <f>M4+M14+M27+M42+M54+M58+M119+M135+M167+M174+M178+M185+M335+M367+M450+M496+M517+M558+M583</f>
        <v>45987122.58</v>
      </c>
      <c r="N603" s="86">
        <f t="shared" si="21"/>
        <v>0.9142253757251116</v>
      </c>
    </row>
    <row r="604" spans="1:14" ht="55.5" customHeight="1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88" t="s">
        <v>758</v>
      </c>
      <c r="N604" s="89"/>
    </row>
    <row r="605" spans="1:14" ht="1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8" t="s">
        <v>738</v>
      </c>
      <c r="M605" s="88" t="s">
        <v>759</v>
      </c>
      <c r="N605" s="89"/>
    </row>
    <row r="606" spans="2:11" ht="5.25" customHeight="1">
      <c r="B606" s="108" t="s">
        <v>97</v>
      </c>
      <c r="C606" s="108"/>
      <c r="D606" s="107"/>
      <c r="E606" s="107"/>
      <c r="F606" s="107"/>
      <c r="G606" s="107"/>
      <c r="H606" s="107"/>
      <c r="I606" s="107"/>
      <c r="J606" s="107"/>
      <c r="K606" s="108"/>
    </row>
    <row r="607" spans="2:12" ht="11.25" customHeight="1">
      <c r="B607" s="108"/>
      <c r="C607" s="108"/>
      <c r="D607" s="107"/>
      <c r="E607" s="107"/>
      <c r="F607" s="107"/>
      <c r="G607" s="107"/>
      <c r="H607" s="107"/>
      <c r="I607" s="107"/>
      <c r="J607" s="107"/>
      <c r="K607" s="107"/>
      <c r="L607" s="107"/>
    </row>
  </sheetData>
  <sheetProtection/>
  <mergeCells count="1176">
    <mergeCell ref="C368:D368"/>
    <mergeCell ref="J368:L368"/>
    <mergeCell ref="C369:D369"/>
    <mergeCell ref="J369:L369"/>
    <mergeCell ref="C182:D182"/>
    <mergeCell ref="J182:L182"/>
    <mergeCell ref="C251:D251"/>
    <mergeCell ref="J251:L251"/>
    <mergeCell ref="C249:D249"/>
    <mergeCell ref="J249:L249"/>
    <mergeCell ref="C250:D250"/>
    <mergeCell ref="J250:L250"/>
    <mergeCell ref="C247:D247"/>
    <mergeCell ref="J247:L247"/>
    <mergeCell ref="B603:F603"/>
    <mergeCell ref="A604:L604"/>
    <mergeCell ref="A605:J605"/>
    <mergeCell ref="K605:K606"/>
    <mergeCell ref="B606:C607"/>
    <mergeCell ref="D606:J606"/>
    <mergeCell ref="D607:L607"/>
    <mergeCell ref="J603:K603"/>
    <mergeCell ref="J599:L599"/>
    <mergeCell ref="C600:D600"/>
    <mergeCell ref="J600:L600"/>
    <mergeCell ref="C601:D601"/>
    <mergeCell ref="J601:L601"/>
    <mergeCell ref="C595:D595"/>
    <mergeCell ref="J595:L595"/>
    <mergeCell ref="C596:D596"/>
    <mergeCell ref="J596:L596"/>
    <mergeCell ref="J592:L592"/>
    <mergeCell ref="C593:D593"/>
    <mergeCell ref="J593:L593"/>
    <mergeCell ref="B602:E602"/>
    <mergeCell ref="F602:L602"/>
    <mergeCell ref="C597:D597"/>
    <mergeCell ref="J597:L597"/>
    <mergeCell ref="C598:D598"/>
    <mergeCell ref="J598:L598"/>
    <mergeCell ref="C599:D599"/>
    <mergeCell ref="C594:D594"/>
    <mergeCell ref="J594:L594"/>
    <mergeCell ref="J587:L587"/>
    <mergeCell ref="C588:D588"/>
    <mergeCell ref="J588:L588"/>
    <mergeCell ref="C589:D589"/>
    <mergeCell ref="J589:L589"/>
    <mergeCell ref="C591:D591"/>
    <mergeCell ref="J591:L591"/>
    <mergeCell ref="C592:D592"/>
    <mergeCell ref="J582:L582"/>
    <mergeCell ref="C583:D583"/>
    <mergeCell ref="J583:L583"/>
    <mergeCell ref="C590:D590"/>
    <mergeCell ref="J590:L590"/>
    <mergeCell ref="C585:D585"/>
    <mergeCell ref="J585:L585"/>
    <mergeCell ref="C586:D586"/>
    <mergeCell ref="J586:L586"/>
    <mergeCell ref="C587:D587"/>
    <mergeCell ref="C584:D584"/>
    <mergeCell ref="J584:L584"/>
    <mergeCell ref="A578:L578"/>
    <mergeCell ref="C579:D579"/>
    <mergeCell ref="J579:L579"/>
    <mergeCell ref="C580:D580"/>
    <mergeCell ref="J580:L580"/>
    <mergeCell ref="C581:D581"/>
    <mergeCell ref="J581:L581"/>
    <mergeCell ref="C582:D582"/>
    <mergeCell ref="C573:D573"/>
    <mergeCell ref="J573:L573"/>
    <mergeCell ref="A574:L574"/>
    <mergeCell ref="A575:J575"/>
    <mergeCell ref="K575:K576"/>
    <mergeCell ref="B576:C577"/>
    <mergeCell ref="D576:J576"/>
    <mergeCell ref="D577:L577"/>
    <mergeCell ref="C570:D570"/>
    <mergeCell ref="J570:L570"/>
    <mergeCell ref="C571:D571"/>
    <mergeCell ref="J571:L571"/>
    <mergeCell ref="C565:D565"/>
    <mergeCell ref="J565:L565"/>
    <mergeCell ref="C566:D566"/>
    <mergeCell ref="J566:L566"/>
    <mergeCell ref="C563:D563"/>
    <mergeCell ref="J563:L563"/>
    <mergeCell ref="C572:D572"/>
    <mergeCell ref="J572:L572"/>
    <mergeCell ref="C567:D567"/>
    <mergeCell ref="J567:L567"/>
    <mergeCell ref="C568:D568"/>
    <mergeCell ref="J568:L568"/>
    <mergeCell ref="C569:D569"/>
    <mergeCell ref="J569:L569"/>
    <mergeCell ref="C564:D564"/>
    <mergeCell ref="J564:L564"/>
    <mergeCell ref="C558:D558"/>
    <mergeCell ref="J558:L558"/>
    <mergeCell ref="C559:D559"/>
    <mergeCell ref="J559:L559"/>
    <mergeCell ref="C561:D561"/>
    <mergeCell ref="J561:L561"/>
    <mergeCell ref="C562:D562"/>
    <mergeCell ref="J562:L562"/>
    <mergeCell ref="C552:D552"/>
    <mergeCell ref="J552:L552"/>
    <mergeCell ref="C560:D560"/>
    <mergeCell ref="J560:L560"/>
    <mergeCell ref="C555:D555"/>
    <mergeCell ref="J555:L555"/>
    <mergeCell ref="C556:D556"/>
    <mergeCell ref="J556:L556"/>
    <mergeCell ref="C557:D557"/>
    <mergeCell ref="J557:L557"/>
    <mergeCell ref="C554:D554"/>
    <mergeCell ref="J554:L554"/>
    <mergeCell ref="C549:D549"/>
    <mergeCell ref="J549:L549"/>
    <mergeCell ref="C550:D550"/>
    <mergeCell ref="J550:L550"/>
    <mergeCell ref="C551:D551"/>
    <mergeCell ref="J551:L551"/>
    <mergeCell ref="C553:D553"/>
    <mergeCell ref="J553:L553"/>
    <mergeCell ref="J545:L545"/>
    <mergeCell ref="C546:D546"/>
    <mergeCell ref="J546:L546"/>
    <mergeCell ref="C547:D547"/>
    <mergeCell ref="J547:L547"/>
    <mergeCell ref="C541:D541"/>
    <mergeCell ref="J541:L541"/>
    <mergeCell ref="C542:D542"/>
    <mergeCell ref="J542:L542"/>
    <mergeCell ref="J538:L538"/>
    <mergeCell ref="C539:D539"/>
    <mergeCell ref="J539:L539"/>
    <mergeCell ref="C548:D548"/>
    <mergeCell ref="J548:L548"/>
    <mergeCell ref="C543:D543"/>
    <mergeCell ref="J543:L543"/>
    <mergeCell ref="C544:D544"/>
    <mergeCell ref="J544:L544"/>
    <mergeCell ref="C545:D545"/>
    <mergeCell ref="C540:D540"/>
    <mergeCell ref="J540:L540"/>
    <mergeCell ref="J533:L533"/>
    <mergeCell ref="C534:D534"/>
    <mergeCell ref="J534:L534"/>
    <mergeCell ref="C535:D535"/>
    <mergeCell ref="J535:L535"/>
    <mergeCell ref="C537:D537"/>
    <mergeCell ref="J537:L537"/>
    <mergeCell ref="C538:D538"/>
    <mergeCell ref="C525:D525"/>
    <mergeCell ref="J525:L525"/>
    <mergeCell ref="C536:D536"/>
    <mergeCell ref="J536:L536"/>
    <mergeCell ref="A530:L530"/>
    <mergeCell ref="C531:D531"/>
    <mergeCell ref="J531:L531"/>
    <mergeCell ref="C532:D532"/>
    <mergeCell ref="J532:L532"/>
    <mergeCell ref="C533:D533"/>
    <mergeCell ref="C522:D522"/>
    <mergeCell ref="J522:L522"/>
    <mergeCell ref="A526:L526"/>
    <mergeCell ref="A527:J527"/>
    <mergeCell ref="K527:K528"/>
    <mergeCell ref="B528:C529"/>
    <mergeCell ref="D528:J528"/>
    <mergeCell ref="D529:L529"/>
    <mergeCell ref="C524:D524"/>
    <mergeCell ref="J524:L524"/>
    <mergeCell ref="C523:D523"/>
    <mergeCell ref="J523:L523"/>
    <mergeCell ref="C518:D518"/>
    <mergeCell ref="J518:L518"/>
    <mergeCell ref="C519:D519"/>
    <mergeCell ref="J519:L519"/>
    <mergeCell ref="C520:D520"/>
    <mergeCell ref="J520:L520"/>
    <mergeCell ref="C521:D521"/>
    <mergeCell ref="J521:L521"/>
    <mergeCell ref="J514:L514"/>
    <mergeCell ref="C515:D515"/>
    <mergeCell ref="J515:L515"/>
    <mergeCell ref="C516:D516"/>
    <mergeCell ref="J516:L516"/>
    <mergeCell ref="C510:D510"/>
    <mergeCell ref="J510:L510"/>
    <mergeCell ref="C511:D511"/>
    <mergeCell ref="J511:L511"/>
    <mergeCell ref="J507:L507"/>
    <mergeCell ref="C508:D508"/>
    <mergeCell ref="J508:L508"/>
    <mergeCell ref="C517:D517"/>
    <mergeCell ref="J517:L517"/>
    <mergeCell ref="C512:D512"/>
    <mergeCell ref="J512:L512"/>
    <mergeCell ref="C513:D513"/>
    <mergeCell ref="J513:L513"/>
    <mergeCell ref="C514:D514"/>
    <mergeCell ref="J502:L502"/>
    <mergeCell ref="C509:D509"/>
    <mergeCell ref="J509:L509"/>
    <mergeCell ref="C503:D503"/>
    <mergeCell ref="J503:L503"/>
    <mergeCell ref="C504:D504"/>
    <mergeCell ref="J504:L504"/>
    <mergeCell ref="C506:D506"/>
    <mergeCell ref="J506:L506"/>
    <mergeCell ref="C507:D507"/>
    <mergeCell ref="J497:L497"/>
    <mergeCell ref="C498:D498"/>
    <mergeCell ref="J498:L498"/>
    <mergeCell ref="C505:D505"/>
    <mergeCell ref="J505:L505"/>
    <mergeCell ref="C500:D500"/>
    <mergeCell ref="J500:L500"/>
    <mergeCell ref="C501:D501"/>
    <mergeCell ref="J501:L501"/>
    <mergeCell ref="C502:D502"/>
    <mergeCell ref="C490:D490"/>
    <mergeCell ref="C499:D499"/>
    <mergeCell ref="J499:L499"/>
    <mergeCell ref="C494:D494"/>
    <mergeCell ref="J494:L494"/>
    <mergeCell ref="C495:D495"/>
    <mergeCell ref="J495:L495"/>
    <mergeCell ref="C496:D496"/>
    <mergeCell ref="J496:L496"/>
    <mergeCell ref="C497:D497"/>
    <mergeCell ref="C488:D488"/>
    <mergeCell ref="C493:D493"/>
    <mergeCell ref="J493:L493"/>
    <mergeCell ref="C492:D492"/>
    <mergeCell ref="J492:L492"/>
    <mergeCell ref="J488:L488"/>
    <mergeCell ref="C489:D489"/>
    <mergeCell ref="J489:L489"/>
    <mergeCell ref="C491:D491"/>
    <mergeCell ref="J491:L491"/>
    <mergeCell ref="C479:D479"/>
    <mergeCell ref="J479:L479"/>
    <mergeCell ref="J490:L490"/>
    <mergeCell ref="A484:L484"/>
    <mergeCell ref="C485:D485"/>
    <mergeCell ref="J485:L485"/>
    <mergeCell ref="C486:D486"/>
    <mergeCell ref="J486:L486"/>
    <mergeCell ref="C487:D487"/>
    <mergeCell ref="J487:L487"/>
    <mergeCell ref="C476:D476"/>
    <mergeCell ref="J476:L476"/>
    <mergeCell ref="C478:D478"/>
    <mergeCell ref="J478:L478"/>
    <mergeCell ref="A480:L480"/>
    <mergeCell ref="A481:J481"/>
    <mergeCell ref="K481:K482"/>
    <mergeCell ref="B482:C483"/>
    <mergeCell ref="D482:J482"/>
    <mergeCell ref="D483:L483"/>
    <mergeCell ref="C477:D477"/>
    <mergeCell ref="J477:L477"/>
    <mergeCell ref="C471:D471"/>
    <mergeCell ref="J471:L471"/>
    <mergeCell ref="C472:D472"/>
    <mergeCell ref="J472:L472"/>
    <mergeCell ref="C474:D474"/>
    <mergeCell ref="J474:L474"/>
    <mergeCell ref="C475:D475"/>
    <mergeCell ref="J475:L475"/>
    <mergeCell ref="C466:D466"/>
    <mergeCell ref="J466:L466"/>
    <mergeCell ref="C473:D473"/>
    <mergeCell ref="J473:L473"/>
    <mergeCell ref="C468:D468"/>
    <mergeCell ref="J468:L468"/>
    <mergeCell ref="C469:D469"/>
    <mergeCell ref="J469:L469"/>
    <mergeCell ref="C470:D470"/>
    <mergeCell ref="J470:L470"/>
    <mergeCell ref="C467:D467"/>
    <mergeCell ref="J467:L467"/>
    <mergeCell ref="C462:D462"/>
    <mergeCell ref="J462:L462"/>
    <mergeCell ref="C463:D463"/>
    <mergeCell ref="J463:L463"/>
    <mergeCell ref="C464:D464"/>
    <mergeCell ref="J464:L464"/>
    <mergeCell ref="C465:D465"/>
    <mergeCell ref="J465:L465"/>
    <mergeCell ref="J458:L458"/>
    <mergeCell ref="C459:D459"/>
    <mergeCell ref="J459:L459"/>
    <mergeCell ref="C460:D460"/>
    <mergeCell ref="J460:L460"/>
    <mergeCell ref="C454:D454"/>
    <mergeCell ref="J454:L454"/>
    <mergeCell ref="C455:D455"/>
    <mergeCell ref="J455:L455"/>
    <mergeCell ref="J451:L451"/>
    <mergeCell ref="C452:D452"/>
    <mergeCell ref="J452:L452"/>
    <mergeCell ref="C461:D461"/>
    <mergeCell ref="J461:L461"/>
    <mergeCell ref="C456:D456"/>
    <mergeCell ref="J456:L456"/>
    <mergeCell ref="C457:D457"/>
    <mergeCell ref="J457:L457"/>
    <mergeCell ref="C458:D458"/>
    <mergeCell ref="C453:D453"/>
    <mergeCell ref="J453:L453"/>
    <mergeCell ref="J446:L446"/>
    <mergeCell ref="C447:D447"/>
    <mergeCell ref="J447:L447"/>
    <mergeCell ref="C448:D448"/>
    <mergeCell ref="J448:L448"/>
    <mergeCell ref="C450:D450"/>
    <mergeCell ref="J450:L450"/>
    <mergeCell ref="C451:D451"/>
    <mergeCell ref="J441:L441"/>
    <mergeCell ref="C442:D442"/>
    <mergeCell ref="J442:L442"/>
    <mergeCell ref="C449:D449"/>
    <mergeCell ref="J449:L449"/>
    <mergeCell ref="C444:D444"/>
    <mergeCell ref="J444:L444"/>
    <mergeCell ref="C445:D445"/>
    <mergeCell ref="J445:L445"/>
    <mergeCell ref="C446:D446"/>
    <mergeCell ref="C443:D443"/>
    <mergeCell ref="J443:L443"/>
    <mergeCell ref="A437:L437"/>
    <mergeCell ref="C438:D438"/>
    <mergeCell ref="J438:L438"/>
    <mergeCell ref="C440:D440"/>
    <mergeCell ref="J440:L440"/>
    <mergeCell ref="C439:D439"/>
    <mergeCell ref="J439:L439"/>
    <mergeCell ref="C441:D441"/>
    <mergeCell ref="A433:L433"/>
    <mergeCell ref="A434:J434"/>
    <mergeCell ref="K434:K435"/>
    <mergeCell ref="B435:C436"/>
    <mergeCell ref="D435:J435"/>
    <mergeCell ref="D436:L436"/>
    <mergeCell ref="C428:D428"/>
    <mergeCell ref="J428:L428"/>
    <mergeCell ref="C430:D430"/>
    <mergeCell ref="J430:L430"/>
    <mergeCell ref="C432:D432"/>
    <mergeCell ref="J432:L432"/>
    <mergeCell ref="C431:D431"/>
    <mergeCell ref="J431:L431"/>
    <mergeCell ref="C429:D429"/>
    <mergeCell ref="J429:L429"/>
    <mergeCell ref="C423:D423"/>
    <mergeCell ref="J423:L423"/>
    <mergeCell ref="C424:D424"/>
    <mergeCell ref="J424:L424"/>
    <mergeCell ref="C426:D426"/>
    <mergeCell ref="J426:L426"/>
    <mergeCell ref="C427:D427"/>
    <mergeCell ref="J427:L427"/>
    <mergeCell ref="C418:D418"/>
    <mergeCell ref="J418:L418"/>
    <mergeCell ref="C425:D425"/>
    <mergeCell ref="J425:L425"/>
    <mergeCell ref="C420:D420"/>
    <mergeCell ref="J420:L420"/>
    <mergeCell ref="C421:D421"/>
    <mergeCell ref="J421:L421"/>
    <mergeCell ref="C422:D422"/>
    <mergeCell ref="J422:L422"/>
    <mergeCell ref="C419:D419"/>
    <mergeCell ref="J419:L419"/>
    <mergeCell ref="C414:D414"/>
    <mergeCell ref="J414:L414"/>
    <mergeCell ref="C415:D415"/>
    <mergeCell ref="J415:L415"/>
    <mergeCell ref="C416:D416"/>
    <mergeCell ref="J416:L416"/>
    <mergeCell ref="C417:D417"/>
    <mergeCell ref="J417:L417"/>
    <mergeCell ref="J410:L410"/>
    <mergeCell ref="C411:D411"/>
    <mergeCell ref="J411:L411"/>
    <mergeCell ref="C412:D412"/>
    <mergeCell ref="J412:L412"/>
    <mergeCell ref="C406:D406"/>
    <mergeCell ref="J406:L406"/>
    <mergeCell ref="C407:D407"/>
    <mergeCell ref="J407:L407"/>
    <mergeCell ref="J403:L403"/>
    <mergeCell ref="C404:D404"/>
    <mergeCell ref="J404:L404"/>
    <mergeCell ref="C413:D413"/>
    <mergeCell ref="J413:L413"/>
    <mergeCell ref="C408:D408"/>
    <mergeCell ref="J408:L408"/>
    <mergeCell ref="C409:D409"/>
    <mergeCell ref="J409:L409"/>
    <mergeCell ref="C410:D410"/>
    <mergeCell ref="C405:D405"/>
    <mergeCell ref="J405:L405"/>
    <mergeCell ref="J398:L398"/>
    <mergeCell ref="C399:D399"/>
    <mergeCell ref="J399:L399"/>
    <mergeCell ref="C400:D400"/>
    <mergeCell ref="J400:L400"/>
    <mergeCell ref="C402:D402"/>
    <mergeCell ref="J402:L402"/>
    <mergeCell ref="C403:D403"/>
    <mergeCell ref="J393:L393"/>
    <mergeCell ref="C394:D394"/>
    <mergeCell ref="J394:L394"/>
    <mergeCell ref="C401:D401"/>
    <mergeCell ref="J401:L401"/>
    <mergeCell ref="C396:D396"/>
    <mergeCell ref="J396:L396"/>
    <mergeCell ref="C397:D397"/>
    <mergeCell ref="J397:L397"/>
    <mergeCell ref="C398:D398"/>
    <mergeCell ref="C395:D395"/>
    <mergeCell ref="J395:L395"/>
    <mergeCell ref="A389:L389"/>
    <mergeCell ref="C390:D390"/>
    <mergeCell ref="J390:L390"/>
    <mergeCell ref="C391:D391"/>
    <mergeCell ref="J391:L391"/>
    <mergeCell ref="C392:D392"/>
    <mergeCell ref="J392:L392"/>
    <mergeCell ref="C393:D393"/>
    <mergeCell ref="C384:D384"/>
    <mergeCell ref="J384:L384"/>
    <mergeCell ref="C383:D383"/>
    <mergeCell ref="J383:L383"/>
    <mergeCell ref="A385:L385"/>
    <mergeCell ref="A386:J386"/>
    <mergeCell ref="K386:K387"/>
    <mergeCell ref="B387:C388"/>
    <mergeCell ref="D387:J387"/>
    <mergeCell ref="D388:L388"/>
    <mergeCell ref="C379:D379"/>
    <mergeCell ref="J379:L379"/>
    <mergeCell ref="C380:D380"/>
    <mergeCell ref="J380:L380"/>
    <mergeCell ref="C382:D382"/>
    <mergeCell ref="J382:L382"/>
    <mergeCell ref="C381:D381"/>
    <mergeCell ref="J381:L381"/>
    <mergeCell ref="C375:D375"/>
    <mergeCell ref="J375:L375"/>
    <mergeCell ref="C376:D376"/>
    <mergeCell ref="J376:L376"/>
    <mergeCell ref="C377:D377"/>
    <mergeCell ref="J377:L377"/>
    <mergeCell ref="C378:D378"/>
    <mergeCell ref="J378:L378"/>
    <mergeCell ref="C367:D367"/>
    <mergeCell ref="J367:L367"/>
    <mergeCell ref="C374:D374"/>
    <mergeCell ref="J374:L374"/>
    <mergeCell ref="C370:D370"/>
    <mergeCell ref="J370:L370"/>
    <mergeCell ref="C373:D373"/>
    <mergeCell ref="J373:L373"/>
    <mergeCell ref="C372:D372"/>
    <mergeCell ref="J372:L372"/>
    <mergeCell ref="C371:D371"/>
    <mergeCell ref="J371:L371"/>
    <mergeCell ref="C363:D363"/>
    <mergeCell ref="J363:L363"/>
    <mergeCell ref="C364:D364"/>
    <mergeCell ref="J364:L364"/>
    <mergeCell ref="C365:D365"/>
    <mergeCell ref="J365:L365"/>
    <mergeCell ref="C366:D366"/>
    <mergeCell ref="J366:L366"/>
    <mergeCell ref="C359:D359"/>
    <mergeCell ref="J359:L359"/>
    <mergeCell ref="C360:D360"/>
    <mergeCell ref="J360:L360"/>
    <mergeCell ref="C361:D361"/>
    <mergeCell ref="J361:L361"/>
    <mergeCell ref="C349:D349"/>
    <mergeCell ref="J349:L349"/>
    <mergeCell ref="C350:D350"/>
    <mergeCell ref="J350:L350"/>
    <mergeCell ref="C362:D362"/>
    <mergeCell ref="J362:L362"/>
    <mergeCell ref="C357:D357"/>
    <mergeCell ref="J357:L357"/>
    <mergeCell ref="C358:D358"/>
    <mergeCell ref="J358:L358"/>
    <mergeCell ref="J352:L352"/>
    <mergeCell ref="C353:D353"/>
    <mergeCell ref="J353:L353"/>
    <mergeCell ref="C354:D354"/>
    <mergeCell ref="J354:L354"/>
    <mergeCell ref="C355:D355"/>
    <mergeCell ref="J355:L355"/>
    <mergeCell ref="J345:L345"/>
    <mergeCell ref="C346:D346"/>
    <mergeCell ref="J346:L346"/>
    <mergeCell ref="C347:D347"/>
    <mergeCell ref="J347:L347"/>
    <mergeCell ref="C356:D356"/>
    <mergeCell ref="J356:L356"/>
    <mergeCell ref="C351:D351"/>
    <mergeCell ref="J351:L351"/>
    <mergeCell ref="C352:D352"/>
    <mergeCell ref="C348:D348"/>
    <mergeCell ref="J348:L348"/>
    <mergeCell ref="A341:L341"/>
    <mergeCell ref="C342:D342"/>
    <mergeCell ref="J342:L342"/>
    <mergeCell ref="C343:D343"/>
    <mergeCell ref="J343:L343"/>
    <mergeCell ref="C344:D344"/>
    <mergeCell ref="J344:L344"/>
    <mergeCell ref="C345:D345"/>
    <mergeCell ref="C335:D335"/>
    <mergeCell ref="J335:L335"/>
    <mergeCell ref="C336:D336"/>
    <mergeCell ref="J336:L336"/>
    <mergeCell ref="A337:L337"/>
    <mergeCell ref="A338:J338"/>
    <mergeCell ref="K338:K339"/>
    <mergeCell ref="B339:C340"/>
    <mergeCell ref="C330:D330"/>
    <mergeCell ref="J330:L330"/>
    <mergeCell ref="D339:J339"/>
    <mergeCell ref="D340:L340"/>
    <mergeCell ref="C332:D332"/>
    <mergeCell ref="J332:L332"/>
    <mergeCell ref="C333:D333"/>
    <mergeCell ref="J333:L333"/>
    <mergeCell ref="C334:D334"/>
    <mergeCell ref="J334:L334"/>
    <mergeCell ref="C331:D331"/>
    <mergeCell ref="J331:L331"/>
    <mergeCell ref="C326:D326"/>
    <mergeCell ref="J326:L326"/>
    <mergeCell ref="C327:D327"/>
    <mergeCell ref="J327:L327"/>
    <mergeCell ref="C328:D328"/>
    <mergeCell ref="J328:L328"/>
    <mergeCell ref="C329:D329"/>
    <mergeCell ref="J329:L329"/>
    <mergeCell ref="C324:D324"/>
    <mergeCell ref="J324:L324"/>
    <mergeCell ref="C318:D318"/>
    <mergeCell ref="J318:L318"/>
    <mergeCell ref="C319:D319"/>
    <mergeCell ref="J319:L319"/>
    <mergeCell ref="C325:D325"/>
    <mergeCell ref="J325:L325"/>
    <mergeCell ref="C320:D320"/>
    <mergeCell ref="J320:L320"/>
    <mergeCell ref="C321:D321"/>
    <mergeCell ref="J321:L321"/>
    <mergeCell ref="C322:D322"/>
    <mergeCell ref="J322:L322"/>
    <mergeCell ref="C323:D323"/>
    <mergeCell ref="J323:L323"/>
    <mergeCell ref="C314:D314"/>
    <mergeCell ref="J314:L314"/>
    <mergeCell ref="C317:D317"/>
    <mergeCell ref="J317:L317"/>
    <mergeCell ref="C311:D311"/>
    <mergeCell ref="J311:L311"/>
    <mergeCell ref="C313:D313"/>
    <mergeCell ref="J313:L313"/>
    <mergeCell ref="C315:D315"/>
    <mergeCell ref="J315:L315"/>
    <mergeCell ref="C316:D316"/>
    <mergeCell ref="J316:L316"/>
    <mergeCell ref="C312:D312"/>
    <mergeCell ref="J312:L312"/>
    <mergeCell ref="C307:D307"/>
    <mergeCell ref="J307:L307"/>
    <mergeCell ref="C308:D308"/>
    <mergeCell ref="J308:L308"/>
    <mergeCell ref="C309:D309"/>
    <mergeCell ref="J309:L309"/>
    <mergeCell ref="C310:D310"/>
    <mergeCell ref="J310:L310"/>
    <mergeCell ref="C304:D304"/>
    <mergeCell ref="J304:L304"/>
    <mergeCell ref="C305:D305"/>
    <mergeCell ref="J305:L305"/>
    <mergeCell ref="C299:D299"/>
    <mergeCell ref="J299:L299"/>
    <mergeCell ref="C306:D306"/>
    <mergeCell ref="J306:L306"/>
    <mergeCell ref="C301:D301"/>
    <mergeCell ref="J301:L301"/>
    <mergeCell ref="C302:D302"/>
    <mergeCell ref="J302:L302"/>
    <mergeCell ref="C303:D303"/>
    <mergeCell ref="J303:L303"/>
    <mergeCell ref="C300:D300"/>
    <mergeCell ref="J300:L300"/>
    <mergeCell ref="C295:D295"/>
    <mergeCell ref="J295:L295"/>
    <mergeCell ref="C296:D296"/>
    <mergeCell ref="J296:L296"/>
    <mergeCell ref="C297:D297"/>
    <mergeCell ref="J297:L297"/>
    <mergeCell ref="C298:D298"/>
    <mergeCell ref="J298:L298"/>
    <mergeCell ref="A291:L291"/>
    <mergeCell ref="C292:D292"/>
    <mergeCell ref="J292:L292"/>
    <mergeCell ref="C293:D293"/>
    <mergeCell ref="J293:L293"/>
    <mergeCell ref="C294:D294"/>
    <mergeCell ref="J294:L294"/>
    <mergeCell ref="C285:D285"/>
    <mergeCell ref="J285:L285"/>
    <mergeCell ref="C286:D286"/>
    <mergeCell ref="J286:L286"/>
    <mergeCell ref="A287:L287"/>
    <mergeCell ref="A288:J288"/>
    <mergeCell ref="K288:K289"/>
    <mergeCell ref="B289:C290"/>
    <mergeCell ref="D289:J289"/>
    <mergeCell ref="D290:L290"/>
    <mergeCell ref="C282:D282"/>
    <mergeCell ref="J282:L282"/>
    <mergeCell ref="C283:D283"/>
    <mergeCell ref="J283:L283"/>
    <mergeCell ref="C284:D284"/>
    <mergeCell ref="J284:L284"/>
    <mergeCell ref="C279:D279"/>
    <mergeCell ref="J279:L279"/>
    <mergeCell ref="C280:D280"/>
    <mergeCell ref="J280:L280"/>
    <mergeCell ref="C274:D274"/>
    <mergeCell ref="J274:L274"/>
    <mergeCell ref="C275:D275"/>
    <mergeCell ref="J275:L275"/>
    <mergeCell ref="C272:D272"/>
    <mergeCell ref="J272:L272"/>
    <mergeCell ref="C281:D281"/>
    <mergeCell ref="J281:L281"/>
    <mergeCell ref="C276:D276"/>
    <mergeCell ref="J276:L276"/>
    <mergeCell ref="C277:D277"/>
    <mergeCell ref="J277:L277"/>
    <mergeCell ref="C278:D278"/>
    <mergeCell ref="J278:L278"/>
    <mergeCell ref="C273:D273"/>
    <mergeCell ref="J273:L273"/>
    <mergeCell ref="C267:D267"/>
    <mergeCell ref="J267:L267"/>
    <mergeCell ref="C268:D268"/>
    <mergeCell ref="J268:L268"/>
    <mergeCell ref="C270:D270"/>
    <mergeCell ref="J270:L270"/>
    <mergeCell ref="C271:D271"/>
    <mergeCell ref="J271:L271"/>
    <mergeCell ref="C269:D269"/>
    <mergeCell ref="J269:L269"/>
    <mergeCell ref="C264:D264"/>
    <mergeCell ref="J264:L264"/>
    <mergeCell ref="C265:D265"/>
    <mergeCell ref="J265:L265"/>
    <mergeCell ref="C266:D266"/>
    <mergeCell ref="J266:L266"/>
    <mergeCell ref="J259:L259"/>
    <mergeCell ref="C260:D260"/>
    <mergeCell ref="J260:L260"/>
    <mergeCell ref="C261:D261"/>
    <mergeCell ref="J261:L261"/>
    <mergeCell ref="C262:D262"/>
    <mergeCell ref="J262:L262"/>
    <mergeCell ref="C255:D255"/>
    <mergeCell ref="J255:L255"/>
    <mergeCell ref="C256:D256"/>
    <mergeCell ref="J256:L256"/>
    <mergeCell ref="J244:L244"/>
    <mergeCell ref="C263:D263"/>
    <mergeCell ref="J263:L263"/>
    <mergeCell ref="C258:D258"/>
    <mergeCell ref="J258:L258"/>
    <mergeCell ref="C259:D259"/>
    <mergeCell ref="C257:D257"/>
    <mergeCell ref="J257:L257"/>
    <mergeCell ref="J246:L246"/>
    <mergeCell ref="C252:D252"/>
    <mergeCell ref="J252:L252"/>
    <mergeCell ref="C253:D253"/>
    <mergeCell ref="J253:L253"/>
    <mergeCell ref="C254:D254"/>
    <mergeCell ref="J254:L254"/>
    <mergeCell ref="C248:D248"/>
    <mergeCell ref="C237:D237"/>
    <mergeCell ref="J237:L237"/>
    <mergeCell ref="J248:L248"/>
    <mergeCell ref="C245:D245"/>
    <mergeCell ref="J245:L245"/>
    <mergeCell ref="C246:D246"/>
    <mergeCell ref="A242:L242"/>
    <mergeCell ref="C243:D243"/>
    <mergeCell ref="J243:L243"/>
    <mergeCell ref="C244:D244"/>
    <mergeCell ref="C234:D234"/>
    <mergeCell ref="J234:L234"/>
    <mergeCell ref="A238:L238"/>
    <mergeCell ref="A239:J239"/>
    <mergeCell ref="K239:K240"/>
    <mergeCell ref="B240:C241"/>
    <mergeCell ref="D240:J240"/>
    <mergeCell ref="D241:L241"/>
    <mergeCell ref="C236:D236"/>
    <mergeCell ref="J236:L236"/>
    <mergeCell ref="C235:D235"/>
    <mergeCell ref="J235:L235"/>
    <mergeCell ref="C230:D230"/>
    <mergeCell ref="J230:L230"/>
    <mergeCell ref="C231:D231"/>
    <mergeCell ref="J231:L231"/>
    <mergeCell ref="C232:D232"/>
    <mergeCell ref="J232:L232"/>
    <mergeCell ref="C233:D233"/>
    <mergeCell ref="J233:L233"/>
    <mergeCell ref="C227:D227"/>
    <mergeCell ref="J227:L227"/>
    <mergeCell ref="C228:D228"/>
    <mergeCell ref="J228:L228"/>
    <mergeCell ref="C222:D222"/>
    <mergeCell ref="J222:L222"/>
    <mergeCell ref="C223:D223"/>
    <mergeCell ref="J223:L223"/>
    <mergeCell ref="C220:D220"/>
    <mergeCell ref="J220:L220"/>
    <mergeCell ref="C229:D229"/>
    <mergeCell ref="J229:L229"/>
    <mergeCell ref="C224:D224"/>
    <mergeCell ref="J224:L224"/>
    <mergeCell ref="C225:D225"/>
    <mergeCell ref="J225:L225"/>
    <mergeCell ref="C226:D226"/>
    <mergeCell ref="J226:L226"/>
    <mergeCell ref="C221:D221"/>
    <mergeCell ref="J221:L221"/>
    <mergeCell ref="C215:D215"/>
    <mergeCell ref="J215:L215"/>
    <mergeCell ref="C216:D216"/>
    <mergeCell ref="J216:L216"/>
    <mergeCell ref="C218:D218"/>
    <mergeCell ref="J218:L218"/>
    <mergeCell ref="C219:D219"/>
    <mergeCell ref="J219:L219"/>
    <mergeCell ref="C210:D210"/>
    <mergeCell ref="J210:L210"/>
    <mergeCell ref="C217:D217"/>
    <mergeCell ref="J217:L217"/>
    <mergeCell ref="C212:D212"/>
    <mergeCell ref="J212:L212"/>
    <mergeCell ref="C213:D213"/>
    <mergeCell ref="J213:L213"/>
    <mergeCell ref="C214:D214"/>
    <mergeCell ref="J214:L214"/>
    <mergeCell ref="C211:D211"/>
    <mergeCell ref="J211:L211"/>
    <mergeCell ref="C206:D206"/>
    <mergeCell ref="J206:L206"/>
    <mergeCell ref="C207:D207"/>
    <mergeCell ref="J207:L207"/>
    <mergeCell ref="C208:D208"/>
    <mergeCell ref="J208:L208"/>
    <mergeCell ref="C209:D209"/>
    <mergeCell ref="J209:L209"/>
    <mergeCell ref="C204:D204"/>
    <mergeCell ref="J204:L204"/>
    <mergeCell ref="J197:L197"/>
    <mergeCell ref="C198:D198"/>
    <mergeCell ref="J198:L198"/>
    <mergeCell ref="C199:D199"/>
    <mergeCell ref="J199:L199"/>
    <mergeCell ref="C205:D205"/>
    <mergeCell ref="J205:L205"/>
    <mergeCell ref="C200:D200"/>
    <mergeCell ref="J200:L200"/>
    <mergeCell ref="C201:D201"/>
    <mergeCell ref="J201:L201"/>
    <mergeCell ref="C202:D202"/>
    <mergeCell ref="J202:L202"/>
    <mergeCell ref="C203:D203"/>
    <mergeCell ref="J203:L203"/>
    <mergeCell ref="A193:L193"/>
    <mergeCell ref="C194:D194"/>
    <mergeCell ref="J194:L194"/>
    <mergeCell ref="C195:D195"/>
    <mergeCell ref="J195:L195"/>
    <mergeCell ref="C196:D196"/>
    <mergeCell ref="J196:L196"/>
    <mergeCell ref="C197:D197"/>
    <mergeCell ref="C187:D187"/>
    <mergeCell ref="J187:L187"/>
    <mergeCell ref="A189:L189"/>
    <mergeCell ref="A190:J190"/>
    <mergeCell ref="K190:K191"/>
    <mergeCell ref="B191:C192"/>
    <mergeCell ref="D191:J191"/>
    <mergeCell ref="D192:L192"/>
    <mergeCell ref="C188:D188"/>
    <mergeCell ref="J188:L188"/>
    <mergeCell ref="C183:D183"/>
    <mergeCell ref="J183:L183"/>
    <mergeCell ref="C184:D184"/>
    <mergeCell ref="J184:L184"/>
    <mergeCell ref="C185:D185"/>
    <mergeCell ref="J185:L185"/>
    <mergeCell ref="C186:D186"/>
    <mergeCell ref="J186:L186"/>
    <mergeCell ref="C179:D179"/>
    <mergeCell ref="J179:L179"/>
    <mergeCell ref="C180:D180"/>
    <mergeCell ref="J180:L180"/>
    <mergeCell ref="C174:D174"/>
    <mergeCell ref="J174:L174"/>
    <mergeCell ref="C175:D175"/>
    <mergeCell ref="J175:L175"/>
    <mergeCell ref="C172:D172"/>
    <mergeCell ref="J172:L172"/>
    <mergeCell ref="C181:D181"/>
    <mergeCell ref="J181:L181"/>
    <mergeCell ref="C176:D176"/>
    <mergeCell ref="J176:L176"/>
    <mergeCell ref="C177:D177"/>
    <mergeCell ref="J177:L177"/>
    <mergeCell ref="C178:D178"/>
    <mergeCell ref="J178:L178"/>
    <mergeCell ref="C173:D173"/>
    <mergeCell ref="J173:L173"/>
    <mergeCell ref="C167:D167"/>
    <mergeCell ref="J167:L167"/>
    <mergeCell ref="C168:D168"/>
    <mergeCell ref="J168:L168"/>
    <mergeCell ref="C170:D170"/>
    <mergeCell ref="J170:L170"/>
    <mergeCell ref="C171:D171"/>
    <mergeCell ref="J171:L171"/>
    <mergeCell ref="C162:D162"/>
    <mergeCell ref="J162:L162"/>
    <mergeCell ref="C169:D169"/>
    <mergeCell ref="J169:L169"/>
    <mergeCell ref="C164:D164"/>
    <mergeCell ref="J164:L164"/>
    <mergeCell ref="C165:D165"/>
    <mergeCell ref="J165:L165"/>
    <mergeCell ref="C166:D166"/>
    <mergeCell ref="J166:L166"/>
    <mergeCell ref="C163:D163"/>
    <mergeCell ref="J163:L163"/>
    <mergeCell ref="C158:D158"/>
    <mergeCell ref="J158:L158"/>
    <mergeCell ref="C159:D159"/>
    <mergeCell ref="J159:L159"/>
    <mergeCell ref="C160:D160"/>
    <mergeCell ref="J160:L160"/>
    <mergeCell ref="C161:D161"/>
    <mergeCell ref="J161:L161"/>
    <mergeCell ref="C155:D155"/>
    <mergeCell ref="J155:L155"/>
    <mergeCell ref="C156:D156"/>
    <mergeCell ref="J156:L156"/>
    <mergeCell ref="J149:L149"/>
    <mergeCell ref="C150:D150"/>
    <mergeCell ref="J150:L150"/>
    <mergeCell ref="C151:D151"/>
    <mergeCell ref="J151:L151"/>
    <mergeCell ref="C148:D148"/>
    <mergeCell ref="J148:L148"/>
    <mergeCell ref="C157:D157"/>
    <mergeCell ref="J157:L157"/>
    <mergeCell ref="C152:D152"/>
    <mergeCell ref="J152:L152"/>
    <mergeCell ref="C153:D153"/>
    <mergeCell ref="J153:L153"/>
    <mergeCell ref="C154:D154"/>
    <mergeCell ref="J154:L154"/>
    <mergeCell ref="D144:L144"/>
    <mergeCell ref="A145:L145"/>
    <mergeCell ref="C146:D146"/>
    <mergeCell ref="J146:L146"/>
    <mergeCell ref="C147:D147"/>
    <mergeCell ref="J147:L147"/>
    <mergeCell ref="C133:D133"/>
    <mergeCell ref="J133:L133"/>
    <mergeCell ref="C134:D134"/>
    <mergeCell ref="J134:L134"/>
    <mergeCell ref="C149:D149"/>
    <mergeCell ref="A141:L141"/>
    <mergeCell ref="A142:J142"/>
    <mergeCell ref="K142:K143"/>
    <mergeCell ref="B143:C144"/>
    <mergeCell ref="D143:J143"/>
    <mergeCell ref="C137:D137"/>
    <mergeCell ref="J137:L137"/>
    <mergeCell ref="C138:D138"/>
    <mergeCell ref="J138:L138"/>
    <mergeCell ref="C139:D139"/>
    <mergeCell ref="J139:L139"/>
    <mergeCell ref="C130:D130"/>
    <mergeCell ref="J130:L130"/>
    <mergeCell ref="C131:D131"/>
    <mergeCell ref="J131:L131"/>
    <mergeCell ref="C140:D140"/>
    <mergeCell ref="J140:L140"/>
    <mergeCell ref="C135:D135"/>
    <mergeCell ref="J135:L135"/>
    <mergeCell ref="C136:D136"/>
    <mergeCell ref="J136:L136"/>
    <mergeCell ref="C132:D132"/>
    <mergeCell ref="J132:L132"/>
    <mergeCell ref="C126:D126"/>
    <mergeCell ref="J126:L126"/>
    <mergeCell ref="C127:D127"/>
    <mergeCell ref="J127:L127"/>
    <mergeCell ref="C128:D128"/>
    <mergeCell ref="J128:L128"/>
    <mergeCell ref="C129:D129"/>
    <mergeCell ref="J129:L129"/>
    <mergeCell ref="C122:D122"/>
    <mergeCell ref="J122:L122"/>
    <mergeCell ref="C124:D124"/>
    <mergeCell ref="J124:L124"/>
    <mergeCell ref="C125:D125"/>
    <mergeCell ref="J125:L125"/>
    <mergeCell ref="C123:D123"/>
    <mergeCell ref="J123:L123"/>
    <mergeCell ref="J118:L118"/>
    <mergeCell ref="C119:D119"/>
    <mergeCell ref="J119:L119"/>
    <mergeCell ref="C120:D120"/>
    <mergeCell ref="J120:L120"/>
    <mergeCell ref="C114:D114"/>
    <mergeCell ref="J114:L114"/>
    <mergeCell ref="C115:D115"/>
    <mergeCell ref="J115:L115"/>
    <mergeCell ref="J111:L111"/>
    <mergeCell ref="C112:D112"/>
    <mergeCell ref="J112:L112"/>
    <mergeCell ref="C121:D121"/>
    <mergeCell ref="J121:L121"/>
    <mergeCell ref="C116:D116"/>
    <mergeCell ref="J116:L116"/>
    <mergeCell ref="C117:D117"/>
    <mergeCell ref="J117:L117"/>
    <mergeCell ref="C118:D118"/>
    <mergeCell ref="C113:D113"/>
    <mergeCell ref="J113:L113"/>
    <mergeCell ref="J106:L106"/>
    <mergeCell ref="C107:D107"/>
    <mergeCell ref="J107:L107"/>
    <mergeCell ref="C108:D108"/>
    <mergeCell ref="J108:L108"/>
    <mergeCell ref="C110:D110"/>
    <mergeCell ref="J110:L110"/>
    <mergeCell ref="C111:D111"/>
    <mergeCell ref="J101:L101"/>
    <mergeCell ref="C102:D102"/>
    <mergeCell ref="J102:L102"/>
    <mergeCell ref="C109:D109"/>
    <mergeCell ref="J109:L109"/>
    <mergeCell ref="C104:D104"/>
    <mergeCell ref="J104:L104"/>
    <mergeCell ref="C105:D105"/>
    <mergeCell ref="J105:L105"/>
    <mergeCell ref="C106:D106"/>
    <mergeCell ref="C103:D103"/>
    <mergeCell ref="J103:L103"/>
    <mergeCell ref="A97:L97"/>
    <mergeCell ref="C98:D98"/>
    <mergeCell ref="J98:L98"/>
    <mergeCell ref="C99:D99"/>
    <mergeCell ref="J99:L99"/>
    <mergeCell ref="C100:D100"/>
    <mergeCell ref="J100:L100"/>
    <mergeCell ref="C101:D101"/>
    <mergeCell ref="C92:D92"/>
    <mergeCell ref="J92:L92"/>
    <mergeCell ref="A93:L93"/>
    <mergeCell ref="A94:J94"/>
    <mergeCell ref="K94:K95"/>
    <mergeCell ref="B95:C96"/>
    <mergeCell ref="D95:J95"/>
    <mergeCell ref="D96:L96"/>
    <mergeCell ref="C89:D89"/>
    <mergeCell ref="J89:L89"/>
    <mergeCell ref="C90:D90"/>
    <mergeCell ref="J90:L90"/>
    <mergeCell ref="C84:D84"/>
    <mergeCell ref="J84:L84"/>
    <mergeCell ref="C85:D85"/>
    <mergeCell ref="J85:L85"/>
    <mergeCell ref="C82:D82"/>
    <mergeCell ref="J82:L82"/>
    <mergeCell ref="C91:D91"/>
    <mergeCell ref="J91:L91"/>
    <mergeCell ref="C86:D86"/>
    <mergeCell ref="J86:L86"/>
    <mergeCell ref="C87:D87"/>
    <mergeCell ref="J87:L87"/>
    <mergeCell ref="C88:D88"/>
    <mergeCell ref="J88:L88"/>
    <mergeCell ref="C83:D83"/>
    <mergeCell ref="J83:L83"/>
    <mergeCell ref="C77:D77"/>
    <mergeCell ref="J77:L77"/>
    <mergeCell ref="C78:D78"/>
    <mergeCell ref="J78:L78"/>
    <mergeCell ref="C80:D80"/>
    <mergeCell ref="J80:L80"/>
    <mergeCell ref="C81:D81"/>
    <mergeCell ref="J81:L81"/>
    <mergeCell ref="C72:D72"/>
    <mergeCell ref="J72:L72"/>
    <mergeCell ref="C79:D79"/>
    <mergeCell ref="J79:L79"/>
    <mergeCell ref="C74:D74"/>
    <mergeCell ref="J74:L74"/>
    <mergeCell ref="C75:D75"/>
    <mergeCell ref="J75:L75"/>
    <mergeCell ref="C76:D76"/>
    <mergeCell ref="J76:L76"/>
    <mergeCell ref="C73:D73"/>
    <mergeCell ref="J73:L73"/>
    <mergeCell ref="C68:D68"/>
    <mergeCell ref="J68:L68"/>
    <mergeCell ref="C69:D69"/>
    <mergeCell ref="J69:L69"/>
    <mergeCell ref="C70:D70"/>
    <mergeCell ref="J70:L70"/>
    <mergeCell ref="C71:D71"/>
    <mergeCell ref="J71:L71"/>
    <mergeCell ref="C60:D60"/>
    <mergeCell ref="J60:L60"/>
    <mergeCell ref="C61:D61"/>
    <mergeCell ref="J61:L61"/>
    <mergeCell ref="C67:D67"/>
    <mergeCell ref="J67:L67"/>
    <mergeCell ref="C66:D66"/>
    <mergeCell ref="J66:K66"/>
    <mergeCell ref="C62:D62"/>
    <mergeCell ref="J62:L62"/>
    <mergeCell ref="C58:D58"/>
    <mergeCell ref="J58:L58"/>
    <mergeCell ref="J51:L51"/>
    <mergeCell ref="C52:D52"/>
    <mergeCell ref="J52:L52"/>
    <mergeCell ref="C53:D53"/>
    <mergeCell ref="J53:L53"/>
    <mergeCell ref="C59:D59"/>
    <mergeCell ref="J59:L59"/>
    <mergeCell ref="C54:D54"/>
    <mergeCell ref="J54:L54"/>
    <mergeCell ref="C55:D55"/>
    <mergeCell ref="J55:L55"/>
    <mergeCell ref="C56:D56"/>
    <mergeCell ref="J56:L56"/>
    <mergeCell ref="C57:D57"/>
    <mergeCell ref="J57:L57"/>
    <mergeCell ref="A47:L47"/>
    <mergeCell ref="C48:D48"/>
    <mergeCell ref="J48:L48"/>
    <mergeCell ref="C49:D49"/>
    <mergeCell ref="J49:L49"/>
    <mergeCell ref="C50:D50"/>
    <mergeCell ref="J50:L50"/>
    <mergeCell ref="C51:D51"/>
    <mergeCell ref="C41:D41"/>
    <mergeCell ref="J41:L41"/>
    <mergeCell ref="C42:D42"/>
    <mergeCell ref="J42:L42"/>
    <mergeCell ref="A43:L43"/>
    <mergeCell ref="A44:J44"/>
    <mergeCell ref="K44:K45"/>
    <mergeCell ref="B45:C46"/>
    <mergeCell ref="D45:J45"/>
    <mergeCell ref="D46:L46"/>
    <mergeCell ref="C38:D38"/>
    <mergeCell ref="J38:L38"/>
    <mergeCell ref="C39:D39"/>
    <mergeCell ref="J39:L39"/>
    <mergeCell ref="C33:D33"/>
    <mergeCell ref="J33:L33"/>
    <mergeCell ref="C40:D40"/>
    <mergeCell ref="J40:L40"/>
    <mergeCell ref="C35:D35"/>
    <mergeCell ref="C31:D31"/>
    <mergeCell ref="J31:L31"/>
    <mergeCell ref="J35:L35"/>
    <mergeCell ref="C36:D36"/>
    <mergeCell ref="J36:L36"/>
    <mergeCell ref="C37:D37"/>
    <mergeCell ref="J37:L37"/>
    <mergeCell ref="C34:D34"/>
    <mergeCell ref="J34:L34"/>
    <mergeCell ref="C32:D32"/>
    <mergeCell ref="J32:L32"/>
    <mergeCell ref="C26:D26"/>
    <mergeCell ref="J26:L26"/>
    <mergeCell ref="C27:D27"/>
    <mergeCell ref="J27:L27"/>
    <mergeCell ref="C29:D29"/>
    <mergeCell ref="J29:L29"/>
    <mergeCell ref="C30:D30"/>
    <mergeCell ref="J30:L30"/>
    <mergeCell ref="C21:D21"/>
    <mergeCell ref="J21:L21"/>
    <mergeCell ref="C28:D28"/>
    <mergeCell ref="J28:L28"/>
    <mergeCell ref="C23:D23"/>
    <mergeCell ref="J23:L23"/>
    <mergeCell ref="C24:D24"/>
    <mergeCell ref="J24:L24"/>
    <mergeCell ref="C25:D25"/>
    <mergeCell ref="J25:L25"/>
    <mergeCell ref="C22:D22"/>
    <mergeCell ref="J22:L22"/>
    <mergeCell ref="C17:D17"/>
    <mergeCell ref="J17:L17"/>
    <mergeCell ref="C18:D18"/>
    <mergeCell ref="J18:L18"/>
    <mergeCell ref="C19:D19"/>
    <mergeCell ref="J19:L19"/>
    <mergeCell ref="C20:D20"/>
    <mergeCell ref="J20:L20"/>
    <mergeCell ref="C15:D15"/>
    <mergeCell ref="J15:L15"/>
    <mergeCell ref="C9:D9"/>
    <mergeCell ref="J9:L9"/>
    <mergeCell ref="C10:D10"/>
    <mergeCell ref="J10:L10"/>
    <mergeCell ref="C12:D12"/>
    <mergeCell ref="J12:L12"/>
    <mergeCell ref="C13:D13"/>
    <mergeCell ref="J13:L13"/>
    <mergeCell ref="C14:D14"/>
    <mergeCell ref="J14:L14"/>
    <mergeCell ref="A1:L1"/>
    <mergeCell ref="B2:L2"/>
    <mergeCell ref="C3:D3"/>
    <mergeCell ref="J3:L3"/>
    <mergeCell ref="C4:D4"/>
    <mergeCell ref="J4:L4"/>
    <mergeCell ref="C64:D64"/>
    <mergeCell ref="J64:L64"/>
    <mergeCell ref="C7:D7"/>
    <mergeCell ref="J7:L7"/>
    <mergeCell ref="C8:D8"/>
    <mergeCell ref="J8:L8"/>
    <mergeCell ref="C16:D16"/>
    <mergeCell ref="J16:L16"/>
    <mergeCell ref="C11:D11"/>
    <mergeCell ref="J11:L11"/>
    <mergeCell ref="M604:N604"/>
    <mergeCell ref="M605:N605"/>
    <mergeCell ref="C5:D5"/>
    <mergeCell ref="J5:L5"/>
    <mergeCell ref="C6:D6"/>
    <mergeCell ref="J6:L6"/>
    <mergeCell ref="C65:D65"/>
    <mergeCell ref="J65:L65"/>
    <mergeCell ref="C63:D63"/>
    <mergeCell ref="J63:L63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Kozakiewicz</cp:lastModifiedBy>
  <cp:lastPrinted>2012-03-29T10:45:19Z</cp:lastPrinted>
  <dcterms:modified xsi:type="dcterms:W3CDTF">2012-04-03T10:56:10Z</dcterms:modified>
  <cp:category/>
  <cp:version/>
  <cp:contentType/>
  <cp:contentStatus/>
</cp:coreProperties>
</file>