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<sst xmlns="http://schemas.openxmlformats.org/spreadsheetml/2006/main" count="585" uniqueCount="378">
  <si>
    <t>Dział</t>
  </si>
  <si>
    <t>Rozdział</t>
  </si>
  <si>
    <t>Treść</t>
  </si>
  <si>
    <t>010</t>
  </si>
  <si>
    <t>Rolnictwo i łowiectwo</t>
  </si>
  <si>
    <t>14 803,00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</si>
  <si>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</si>
  <si>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</si>
  <si>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</si>
  <si>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</si>
  <si>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020</t>
  </si>
  <si>
    <t>Leśnictwo</t>
  </si>
  <si>
    <t>2 250,00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</si>
  <si>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</si>
  <si>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</si>
  <si>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</si>
  <si>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</si>
  <si>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</si>
  <si>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Transport i łączność</t>
  </si>
  <si>
    <t>937 500,00</t>
  </si>
  <si>
    <t>60016</t>
  </si>
  <si>
    <t>Drogi publiczne gminne</t>
  </si>
  <si>
    <t>6330</t>
  </si>
  <si>
    <t>Dotacje celowe otrzymane z budżetu państwa na realizację inwestycji i zakupów inwestycyjnych własnych gmin (związków gmin)</t>
  </si>
  <si>
    <t>700</t>
  </si>
  <si>
    <t>Gospodarka mieszkaniowa</t>
  </si>
  <si>
    <t>947 274,00</t>
  </si>
  <si>
    <t>70005</t>
  </si>
  <si>
    <t>Gospodarka gruntami i nieruchomościami</t>
  </si>
  <si>
    <t>0470</t>
  </si>
  <si>
    <t>Wpływy z opłat za zarząd, użytkowanie i użytkowanie wieczyste nieruchomości</t>
  </si>
  <si>
    <t>44 252,00</t>
  </si>
  <si>
    <t>74 000,00</t>
  </si>
  <si>
    <t>0760</t>
  </si>
  <si>
    <t>Wpływy z tytułu przekształcenia prawa użytkowania wieczystego przysługującego osobom fizycznym w prawo własności</t>
  </si>
  <si>
    <t>6 459,00</t>
  </si>
  <si>
    <t>0770</t>
  </si>
  <si>
    <t>Wpłaty z tytułu odpłatnego nabycia prawa własności oraz prawa użytkowania wieczystego nieruchomości</t>
  </si>
  <si>
    <t>794 763,00</t>
  </si>
  <si>
    <t>0920</t>
  </si>
  <si>
    <t>Pozostałe odsetki</t>
  </si>
  <si>
    <t>3 800,00</t>
  </si>
  <si>
    <t>0970</t>
  </si>
  <si>
    <t>Wpływy z różnych dochodów</t>
  </si>
  <si>
    <t>24 000,00</t>
  </si>
  <si>
    <t>710</t>
  </si>
  <si>
    <t>Działalność usługowa</t>
  </si>
  <si>
    <t>1 000,00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</si>
  <si>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</si>
  <si>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</si>
  <si>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</si>
  <si>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</si>
  <si>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720</t>
  </si>
  <si>
    <t>Informatyka</t>
  </si>
  <si>
    <t>203 040,00</t>
  </si>
  <si>
    <t>72095</t>
  </si>
  <si>
    <t>6297</t>
  </si>
  <si>
    <t>Środki na dofinansowanie własnych inwestycji gmin (związków gmin), powiatów (związków powiatów), samorządów województw, pozyskane z innych źródeł</t>
  </si>
  <si>
    <t>750</t>
  </si>
  <si>
    <t>Administracja publiczna</t>
  </si>
  <si>
    <t>237 731,00</t>
  </si>
  <si>
    <t>75011</t>
  </si>
  <si>
    <t>Urzędy wojewódzkie</t>
  </si>
  <si>
    <t>110 158,00</t>
  </si>
  <si>
    <t>110 135,00</t>
  </si>
  <si>
    <t>2360</t>
  </si>
  <si>
    <t>Dochody jednostek samorządu terytorialnego związane z realizacją zadań z zakresu administracji rządowej oraz innych zadań zleconych ustawami</t>
  </si>
  <si>
    <t>23,00</t>
  </si>
  <si>
    <t>75023</t>
  </si>
  <si>
    <t>Urzędy gmin (miast i miast na prawach powiatu)</t>
  </si>
  <si>
    <t>89 667,00</t>
  </si>
  <si>
    <t>0580</t>
  </si>
  <si>
    <t>Grzywny i inne kary pieniężne od osób prawnych i innych jednostek organizacyjnych</t>
  </si>
  <si>
    <t>8 410,00</t>
  </si>
  <si>
    <t>0690</t>
  </si>
  <si>
    <t>Wpływy z różnych opłat</t>
  </si>
  <si>
    <t>2 285,00</t>
  </si>
  <si>
    <t>2 172,00</t>
  </si>
  <si>
    <t>76 800,00</t>
  </si>
  <si>
    <t>75056</t>
  </si>
  <si>
    <t>Spis powszechny i inne</t>
  </si>
  <si>
    <t>30 688,00</t>
  </si>
  <si>
    <t>Strona 1 z 5</t>
  </si>
  <si>
    <t>BeSTia</t>
  </si>
  <si>
    <t>75075</t>
  </si>
  <si>
    <t>Promocja jednostek samorządu terytorialnego</t>
  </si>
  <si>
    <t>7 218,00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</si>
  <si>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</si>
  <si>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</si>
  <si>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751</t>
  </si>
  <si>
    <t>Urzędy naczelnych organów władzy państwowej, kontroli i ochrony prawa oraz sądownictwa</t>
  </si>
  <si>
    <t>39 436,00</t>
  </si>
  <si>
    <t>75101</t>
  </si>
  <si>
    <t>Urzędy naczelnych organów władzy państwowej, kontroli i ochrony prawa</t>
  </si>
  <si>
    <t>3 170,00</t>
  </si>
  <si>
    <t>75108</t>
  </si>
  <si>
    <t>Wybory do Sejmu i Senatu</t>
  </si>
  <si>
    <t>36 266,00</t>
  </si>
  <si>
    <t>756</t>
  </si>
  <si>
    <t>Dochody od osób prawnych, od osób fizycznych i od innych jednostek nieposiadających osobowości prawnej oraz wydatki związane z ich poborem</t>
  </si>
  <si>
    <t>10 189 280,00</t>
  </si>
  <si>
    <t>75601</t>
  </si>
  <si>
    <t>Wpływy z podatku dochodowego od osób fizycznych</t>
  </si>
  <si>
    <t>0,00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</si>
  <si>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</si>
  <si>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</si>
  <si>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</si>
  <si>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</si>
  <si>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</si>
  <si>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</si>
  <si>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2 263 140,00</t>
  </si>
  <si>
    <t>0310</t>
  </si>
  <si>
    <t>Podatek od nieruchomości</t>
  </si>
  <si>
    <t>1 998 098,00</t>
  </si>
  <si>
    <t>0320</t>
  </si>
  <si>
    <t>Podatek rolny</t>
  </si>
  <si>
    <t>6 000,00</t>
  </si>
  <si>
    <t>0330</t>
  </si>
  <si>
    <t>Podatek leśny</t>
  </si>
  <si>
    <t>163 000,00</t>
  </si>
  <si>
    <t>0340</t>
  </si>
  <si>
    <t>Podatek od środków transportowych</t>
  </si>
  <si>
    <t>17 110,00</t>
  </si>
  <si>
    <t>10 800,00</t>
  </si>
  <si>
    <t>2680</t>
  </si>
  <si>
    <t>Rekompensaty utraconych dochodów w podatkach i opłatach lokalnych</t>
  </si>
  <si>
    <t>68 132,00</t>
  </si>
  <si>
    <t>75616</t>
  </si>
  <si>
    <t>Wpływy z podatku rolnego, podatku leśnego, podatku od spadków i darowizn, podatku od czynności cywilno-prawnych oraz podatków i opłat lokalnych od osób fizycznych</t>
  </si>
  <si>
    <t>2 251 645,00</t>
  </si>
  <si>
    <t>1 306 000,00</t>
  </si>
  <si>
    <t>90 000,00</t>
  </si>
  <si>
    <t>118 025,00</t>
  </si>
  <si>
    <t>147 130,00</t>
  </si>
  <si>
    <t>0360</t>
  </si>
  <si>
    <t>Podatek od spadków i darowizn</t>
  </si>
  <si>
    <t>43 900,00</t>
  </si>
  <si>
    <t>0430</t>
  </si>
  <si>
    <t>Wpływy z opłaty targowej</t>
  </si>
  <si>
    <t>134 690,00</t>
  </si>
  <si>
    <t>0490</t>
  </si>
  <si>
    <t>Wpływy z innych lokalnych opłat pobieranych przez jednostki samorządu terytorialnego na podstawie odrębnych ustaw</t>
  </si>
  <si>
    <t>0500</t>
  </si>
  <si>
    <t>Podatek od czynności cywilnoprawnych</t>
  </si>
  <si>
    <t>374 300,00</t>
  </si>
  <si>
    <t>37 600,00</t>
  </si>
  <si>
    <t>75618</t>
  </si>
  <si>
    <t>Wpływy z innych opłat stanowiących dochody jednostek samorządu terytorialnego na podstawie ustaw</t>
  </si>
  <si>
    <t>302 171,00</t>
  </si>
  <si>
    <t>0410</t>
  </si>
  <si>
    <t>Wpływy z opłaty skarbowej</t>
  </si>
  <si>
    <t>46 860,00</t>
  </si>
  <si>
    <t>0480</t>
  </si>
  <si>
    <t>Wpływy z opłat za zezwolenia na sprzedaż alkoholu</t>
  </si>
  <si>
    <t>230 000,00</t>
  </si>
  <si>
    <t>15 000,00</t>
  </si>
  <si>
    <t>2 390,00</t>
  </si>
  <si>
    <t>2910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</si>
  <si>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</si>
  <si>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7 921,00</t>
  </si>
  <si>
    <t>75621</t>
  </si>
  <si>
    <t>Udziały gmin w podatkach stanowiących dochód budżetu państwa</t>
  </si>
  <si>
    <t>5 364 524,00</t>
  </si>
  <si>
    <t>0010</t>
  </si>
  <si>
    <t>Podatek dochodowy od osób fizycznych</t>
  </si>
  <si>
    <t>5 064 524,00</t>
  </si>
  <si>
    <t>Strona 2 z 5</t>
  </si>
  <si>
    <t>0020</t>
  </si>
  <si>
    <t>Podatek dochodowy od osób prawnych</t>
  </si>
  <si>
    <t>300 000,00</t>
  </si>
  <si>
    <t>75647</t>
  </si>
  <si>
    <t>Pobór podatków, opłat i niepodatkowych należności budżetowych</t>
  </si>
  <si>
    <t>7 800,00</t>
  </si>
  <si>
    <t>758</t>
  </si>
  <si>
    <t>Różne rozliczenia</t>
  </si>
  <si>
    <t>18 831 709,00</t>
  </si>
  <si>
    <t>75801</t>
  </si>
  <si>
    <t>Część oświatowa subwencji ogólnej dla jednostek samorządu terytorialnego</t>
  </si>
  <si>
    <t>8 918 487,00</t>
  </si>
  <si>
    <t>2920</t>
  </si>
  <si>
    <t>Subwencje ogólne z budżetu państwa</t>
  </si>
  <si>
    <t>75807</t>
  </si>
  <si>
    <t>Część wyrównawcza subwencji ogólnej dla gmin</t>
  </si>
  <si>
    <t>8 314 710,00</t>
  </si>
  <si>
    <t>75814</t>
  </si>
  <si>
    <t>Różne rozliczenia finansowe</t>
  </si>
  <si>
    <t>85 960,00</t>
  </si>
  <si>
    <t>13 000,00</t>
  </si>
  <si>
    <t>2030</t>
  </si>
  <si>
    <t>Dotacje celowe otrzymane z budżetu państwa na realizację własnych zadań bieżących gmin (związków gmin)</t>
  </si>
  <si>
    <t>48 362,00</t>
  </si>
  <si>
    <t>24 598,00</t>
  </si>
  <si>
    <t>75831</t>
  </si>
  <si>
    <t>Część równoważąca subwencji ogólnej dla gmin</t>
  </si>
  <si>
    <t>771 862,00</t>
  </si>
  <si>
    <t>75861</t>
  </si>
  <si>
    <t>Regionalne Programy Operacyjne 2007 - 2013</t>
  </si>
  <si>
    <t>740 690,00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</si>
  <si>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</si>
  <si>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</si>
  <si>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801</t>
  </si>
  <si>
    <t>Oświata i wychowanie</t>
  </si>
  <si>
    <t>428 144,00</t>
  </si>
  <si>
    <t>80101</t>
  </si>
  <si>
    <t>Szkoły podstawowe</t>
  </si>
  <si>
    <t>29 394,00</t>
  </si>
  <si>
    <t>0830</t>
  </si>
  <si>
    <t>Wpływy z usług</t>
  </si>
  <si>
    <t>11 863,00</t>
  </si>
  <si>
    <t>1 100,00</t>
  </si>
  <si>
    <t>2990</t>
  </si>
  <si>
    <t>Wpłata środków finansowych z niewykorzystanych w terminie wydatków, które nie wygasają z upływem roku budżetowego</t>
  </si>
  <si>
    <t>16 431,00</t>
  </si>
  <si>
    <t>80104</t>
  </si>
  <si>
    <t xml:space="preserve">Przedszkola </t>
  </si>
  <si>
    <t>210 000,00</t>
  </si>
  <si>
    <t>80110</t>
  </si>
  <si>
    <t>Gimnazja</t>
  </si>
  <si>
    <t>46 131,00</t>
  </si>
  <si>
    <t>41 131,00</t>
  </si>
  <si>
    <t>2330</t>
  </si>
  <si>
    <t>Dotacje celowe otrzymane od samorządu województwa na zadania bieżące realizowane na podstawie porozumień (umów) między jednostkami samorządu terytorialnego</t>
  </si>
  <si>
    <t>5 000,00</t>
  </si>
  <si>
    <t>80113</t>
  </si>
  <si>
    <t>Dowożenie uczniów do szkół</t>
  </si>
  <si>
    <t>2 471,00</t>
  </si>
  <si>
    <t>80114</t>
  </si>
  <si>
    <t>Zespoły obsługi ekonomiczno-administracyjnej szkół</t>
  </si>
  <si>
    <t>20,00</t>
  </si>
  <si>
    <t>80148</t>
  </si>
  <si>
    <t>Stołówki szkolne i przedszkolne</t>
  </si>
  <si>
    <t>139 800,00</t>
  </si>
  <si>
    <t>136 000,00</t>
  </si>
  <si>
    <t>0960</t>
  </si>
  <si>
    <t>Otrzymane spadki, zapisy i darowizny w postaci pieniężnej</t>
  </si>
  <si>
    <t>80195</t>
  </si>
  <si>
    <t>328,00</t>
  </si>
  <si>
    <t>852</t>
  </si>
  <si>
    <t>Pomoc społeczna</t>
  </si>
  <si>
    <t>9 794 354,00</t>
  </si>
  <si>
    <t>85202</t>
  </si>
  <si>
    <t>Domy pomocy społecznej</t>
  </si>
  <si>
    <t>2 850,00</t>
  </si>
  <si>
    <t>85212</t>
  </si>
  <si>
    <t>Świadczenia rodzinne, świadczenia z funduszu alimentacyjneego oraz składki na ubezpieczenia emerytalne i rentowe z ubezpieczenia społecznego</t>
  </si>
  <si>
    <t>8 085 433,00</t>
  </si>
  <si>
    <t>350,00</t>
  </si>
  <si>
    <t>Strona 3 z 5</t>
  </si>
  <si>
    <t>8 040 083,00</t>
  </si>
  <si>
    <t>45 000,00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</si>
  <si>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</si>
  <si>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</si>
  <si>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128 414,00</t>
  </si>
  <si>
    <t>72 350,00</t>
  </si>
  <si>
    <t>56 064,00</t>
  </si>
  <si>
    <t>85214</t>
  </si>
  <si>
    <t>Zasiłki i pomoc w naturze oraz składki na ubezpieczenia emerytalne i rentowe</t>
  </si>
  <si>
    <t>78 298,00</t>
  </si>
  <si>
    <t>85216</t>
  </si>
  <si>
    <t>Zasiłki stałe</t>
  </si>
  <si>
    <t>657 217,00</t>
  </si>
  <si>
    <t>85219</t>
  </si>
  <si>
    <t>Ośrodki pomocy społecznej</t>
  </si>
  <si>
    <t>167 242,00</t>
  </si>
  <si>
    <t>250,00</t>
  </si>
  <si>
    <t>166 992,00</t>
  </si>
  <si>
    <t>85228</t>
  </si>
  <si>
    <t>Usługi opiekuńcze i specjalistyczne usługi opiekuńcze</t>
  </si>
  <si>
    <t>176 000,00</t>
  </si>
  <si>
    <t>85295</t>
  </si>
  <si>
    <t>498 900,00</t>
  </si>
  <si>
    <t>63 900,00</t>
  </si>
  <si>
    <t>435 000,00</t>
  </si>
  <si>
    <t>853</t>
  </si>
  <si>
    <t>Pozostałe zadania w zakresie polityki społecznej</t>
  </si>
  <si>
    <t>1 480 359,00</t>
  </si>
  <si>
    <t>85395</t>
  </si>
  <si>
    <t>70,00</t>
  </si>
  <si>
    <t>1 250 006,00</t>
  </si>
  <si>
    <t>2009</t>
  </si>
  <si>
    <t>190 592,00</t>
  </si>
  <si>
    <t>33 737,00</t>
  </si>
  <si>
    <t>6209</t>
  </si>
  <si>
    <t>5 954,00</t>
  </si>
  <si>
    <t>854</t>
  </si>
  <si>
    <t>Edukacyjna opieka wychowawcza</t>
  </si>
  <si>
    <t>214 825,00</t>
  </si>
  <si>
    <t>85415</t>
  </si>
  <si>
    <t>Pomoc materialna dla uczniów</t>
  </si>
  <si>
    <t>900</t>
  </si>
  <si>
    <t>Gospodarka komunalna i ochrona środowiska</t>
  </si>
  <si>
    <t>2 028 855,00</t>
  </si>
  <si>
    <t>90001</t>
  </si>
  <si>
    <t>Gospodarka ściekowa i ochrona wód</t>
  </si>
  <si>
    <t>1 926 263,00</t>
  </si>
  <si>
    <t>90002</t>
  </si>
  <si>
    <t>Gospodarka odpadami</t>
  </si>
  <si>
    <t>66 734,00</t>
  </si>
  <si>
    <t>2440</t>
  </si>
  <si>
    <t>Dotacje otrzymane z państwowych funduszy celowych na realizację zadań bieżących jednostek sektora finansów publicznych</t>
  </si>
  <si>
    <t>2460</t>
  </si>
  <si>
    <t>Środki otrzymane od pozostałych jednostek zaliczanych do sektora finansów publicznych na realizacje zadań bieżących jednostek zaliczanych do sektora finansów publicznych</t>
  </si>
  <si>
    <t>90015</t>
  </si>
  <si>
    <t>Oświetlenie ulic, placów i dróg</t>
  </si>
  <si>
    <t>5 500,00</t>
  </si>
  <si>
    <t>Strona 4 z 5</t>
  </si>
  <si>
    <t>90019</t>
  </si>
  <si>
    <t>Wpływy i wydatki związane z gromadzeniem środków z opłat i kar za korzystanie ze środowiska</t>
  </si>
  <si>
    <t>30 358,00</t>
  </si>
  <si>
    <t>926</t>
  </si>
  <si>
    <t>Kultura fizyczna</t>
  </si>
  <si>
    <t>8 941,00</t>
  </si>
  <si>
    <t>92604</t>
  </si>
  <si>
    <t>Instytucje kultury fizycznej</t>
  </si>
  <si>
    <t>Razem:</t>
  </si>
  <si>
    <t>45 359 501,00</t>
  </si>
  <si>
    <t>Strona 5 z 5</t>
  </si>
  <si>
    <t>Zwiększenia / zmniejszenia planu</t>
  </si>
  <si>
    <t>Dochody wykonane za 2011r.</t>
  </si>
  <si>
    <t>§</t>
  </si>
  <si>
    <t xml:space="preserve">% wykonania </t>
  </si>
  <si>
    <t>0</t>
  </si>
  <si>
    <t>14803</t>
  </si>
  <si>
    <t>Planowane dochody zgodnie z Uchwałą V/34/2011 z dnia 28-02-2011r..</t>
  </si>
  <si>
    <t>Planowane dochody na dzień 31-12-2011r.</t>
  </si>
  <si>
    <t>3172</t>
  </si>
  <si>
    <t>3000</t>
  </si>
  <si>
    <t>1500</t>
  </si>
  <si>
    <t>2257440</t>
  </si>
  <si>
    <t>6000</t>
  </si>
  <si>
    <t>163000</t>
  </si>
  <si>
    <t>16000</t>
  </si>
  <si>
    <t>500</t>
  </si>
  <si>
    <t>1410000</t>
  </si>
  <si>
    <t>90000</t>
  </si>
  <si>
    <t>160000</t>
  </si>
  <si>
    <t>120000</t>
  </si>
  <si>
    <t>1000</t>
  </si>
  <si>
    <t>320000</t>
  </si>
  <si>
    <t>25000</t>
  </si>
  <si>
    <t>44000</t>
  </si>
  <si>
    <t>230000</t>
  </si>
  <si>
    <t>20000</t>
  </si>
  <si>
    <t>5064524</t>
  </si>
  <si>
    <t>200000</t>
  </si>
  <si>
    <t>8533389</t>
  </si>
  <si>
    <t>8314710</t>
  </si>
  <si>
    <t>771862</t>
  </si>
  <si>
    <t>740690</t>
  </si>
  <si>
    <t>1100</t>
  </si>
  <si>
    <t>180000</t>
  </si>
  <si>
    <t>32000</t>
  </si>
  <si>
    <t>20</t>
  </si>
  <si>
    <t>152000</t>
  </si>
  <si>
    <t>6700</t>
  </si>
  <si>
    <t>6300405</t>
  </si>
  <si>
    <t>45000</t>
  </si>
  <si>
    <t>27529</t>
  </si>
  <si>
    <t>48659</t>
  </si>
  <si>
    <t>66059</t>
  </si>
  <si>
    <t>611296</t>
  </si>
  <si>
    <t>250</t>
  </si>
  <si>
    <t>141219</t>
  </si>
  <si>
    <t>190000</t>
  </si>
  <si>
    <t>267458</t>
  </si>
  <si>
    <t>70</t>
  </si>
  <si>
    <t>531677</t>
  </si>
  <si>
    <t>96877</t>
  </si>
  <si>
    <t>195</t>
  </si>
  <si>
    <t>1926263</t>
  </si>
  <si>
    <t>28000</t>
  </si>
  <si>
    <t>Załącznik Nr 1 - Ogólne zestawienie  wykonanych dochodów budżetowych na dzień 31 grudnia 2011r.</t>
  </si>
  <si>
    <t>754</t>
  </si>
  <si>
    <t>Bezpieczeństwo publiczne i ochrona przeciwpożarowa</t>
  </si>
  <si>
    <t>75412</t>
  </si>
  <si>
    <t>Ochotnicze straże pożarne</t>
  </si>
  <si>
    <t>Planowane dochody zgodnie z Uchwałą V/34/2011 z dnia 28-02-2011r.</t>
  </si>
  <si>
    <t>BURMISTRZ                         /-/ mgr Dorota Łukomska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</si>
</sst>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17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49" fontId="4" fillId="0" borderId="11" xfId="0" applyNumberFormat="1" applyFont="1" applyFill="1" applyBorder="1" applyAlignment="1" applyProtection="1">
      <alignment horizont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2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2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2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2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2" fontId="4" fillId="36" borderId="11" xfId="0" applyNumberFormat="1" applyFont="1" applyFill="1" applyBorder="1" applyAlignment="1" applyProtection="1">
      <alignment horizontal="center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36" borderId="11" xfId="0" applyNumberFormat="1" applyFont="1" applyFill="1" applyBorder="1" applyAlignment="1" applyProtection="1">
      <alignment horizontal="center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11" xfId="0" applyNumberFormat="1" applyFont="1" applyFill="1" applyBorder="1" applyAlignment="1" applyProtection="1">
      <alignment horizontal="right"/>
      <protection locked="0"/>
    </xf>
    <xf numFmtId="49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2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35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11" xfId="0" applyNumberFormat="1" applyFont="1" applyFill="1" applyBorder="1" applyAlignment="1" applyProtection="1">
      <alignment horizontal="right"/>
      <protection locked="0"/>
    </xf>
    <xf numFmtId="49" fontId="4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37" borderId="11" xfId="0" applyNumberFormat="1" applyFont="1" applyFill="1" applyBorder="1" applyAlignment="1" applyProtection="1">
      <alignment horizontal="right"/>
      <protection locked="0"/>
    </xf>
    <xf numFmtId="2" fontId="1" fillId="35" borderId="15" xfId="0" applyNumberFormat="1" applyFont="1" applyFill="1" applyBorder="1" applyAlignment="1" applyProtection="1">
      <alignment horizontal="right" vertical="center" wrapText="1"/>
      <protection locked="0"/>
    </xf>
    <xf numFmtId="2" fontId="1" fillId="36" borderId="11" xfId="0" applyNumberFormat="1" applyFont="1" applyFill="1" applyBorder="1" applyAlignment="1" applyProtection="1">
      <alignment horizontal="right"/>
      <protection locked="0"/>
    </xf>
    <xf numFmtId="49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8" borderId="11" xfId="0" applyNumberFormat="1" applyFont="1" applyFill="1" applyBorder="1" applyAlignment="1" applyProtection="1">
      <alignment horizontal="right"/>
      <protection locked="0"/>
    </xf>
    <xf numFmtId="10" fontId="1" fillId="36" borderId="11" xfId="0" applyNumberFormat="1" applyFont="1" applyFill="1" applyBorder="1" applyAlignment="1" applyProtection="1">
      <alignment horizontal="right"/>
      <protection locked="0"/>
    </xf>
    <xf numFmtId="2" fontId="4" fillId="38" borderId="11" xfId="0" applyNumberFormat="1" applyFont="1" applyFill="1" applyBorder="1" applyAlignment="1" applyProtection="1">
      <alignment horizontal="right"/>
      <protection locked="0"/>
    </xf>
    <xf numFmtId="10" fontId="4" fillId="38" borderId="11" xfId="0" applyNumberFormat="1" applyFont="1" applyFill="1" applyBorder="1" applyAlignment="1" applyProtection="1">
      <alignment horizontal="right"/>
      <protection locked="0"/>
    </xf>
    <xf numFmtId="10" fontId="4" fillId="36" borderId="11" xfId="0" applyNumberFormat="1" applyFont="1" applyFill="1" applyBorder="1" applyAlignment="1" applyProtection="1">
      <alignment horizontal="right"/>
      <protection locked="0"/>
    </xf>
    <xf numFmtId="10" fontId="1" fillId="37" borderId="11" xfId="0" applyNumberFormat="1" applyFont="1" applyFill="1" applyBorder="1" applyAlignment="1" applyProtection="1">
      <alignment horizontal="right"/>
      <protection locked="0"/>
    </xf>
    <xf numFmtId="10" fontId="1" fillId="38" borderId="11" xfId="0" applyNumberFormat="1" applyFont="1" applyFill="1" applyBorder="1" applyAlignment="1" applyProtection="1">
      <alignment horizontal="right"/>
      <protection locked="0"/>
    </xf>
    <xf numFmtId="0" fontId="1" fillId="37" borderId="11" xfId="0" applyNumberFormat="1" applyFont="1" applyFill="1" applyBorder="1" applyAlignment="1" applyProtection="1">
      <alignment horizontal="left"/>
      <protection locked="0"/>
    </xf>
    <xf numFmtId="10" fontId="1" fillId="0" borderId="11" xfId="0" applyNumberFormat="1" applyFont="1" applyFill="1" applyBorder="1" applyAlignment="1" applyProtection="1">
      <alignment horizontal="right"/>
      <protection locked="0"/>
    </xf>
    <xf numFmtId="49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left"/>
      <protection locked="0"/>
    </xf>
    <xf numFmtId="49" fontId="0" fillId="33" borderId="17" xfId="0" applyNumberFormat="1" applyFont="1" applyFill="1" applyBorder="1" applyAlignment="1" applyProtection="1">
      <alignment horizontal="left" vertical="center" wrapText="1"/>
      <protection locked="0"/>
    </xf>
    <xf numFmtId="2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7" xfId="0" applyNumberFormat="1" applyFont="1" applyFill="1" applyBorder="1" applyAlignment="1" applyProtection="1">
      <alignment horizontal="left" vertical="center" wrapText="1"/>
      <protection locked="0"/>
    </xf>
    <xf numFmtId="2" fontId="1" fillId="0" borderId="18" xfId="0" applyNumberFormat="1" applyFont="1" applyFill="1" applyBorder="1" applyAlignment="1" applyProtection="1">
      <alignment horizontal="right"/>
      <protection locked="0"/>
    </xf>
    <xf numFmtId="10" fontId="1" fillId="37" borderId="18" xfId="0" applyNumberFormat="1" applyFont="1" applyFill="1" applyBorder="1" applyAlignment="1" applyProtection="1">
      <alignment horizontal="right"/>
      <protection locked="0"/>
    </xf>
    <xf numFmtId="49" fontId="1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4" xfId="0" applyNumberFormat="1" applyFont="1" applyFill="1" applyBorder="1" applyAlignment="1" applyProtection="1">
      <alignment horizontal="left" vertical="center" wrapText="1"/>
      <protection locked="0"/>
    </xf>
    <xf numFmtId="2" fontId="1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4" xfId="0" applyNumberFormat="1" applyFont="1" applyFill="1" applyBorder="1" applyAlignment="1" applyProtection="1">
      <alignment horizontal="left" vertical="center" wrapText="1"/>
      <protection locked="0"/>
    </xf>
    <xf numFmtId="2" fontId="1" fillId="0" borderId="19" xfId="0" applyNumberFormat="1" applyFont="1" applyFill="1" applyBorder="1" applyAlignment="1" applyProtection="1">
      <alignment horizontal="right"/>
      <protection locked="0"/>
    </xf>
    <xf numFmtId="10" fontId="1" fillId="37" borderId="19" xfId="0" applyNumberFormat="1" applyFont="1" applyFill="1" applyBorder="1" applyAlignment="1" applyProtection="1">
      <alignment horizontal="right"/>
      <protection locked="0"/>
    </xf>
    <xf numFmtId="49" fontId="4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40" borderId="11" xfId="0" applyNumberFormat="1" applyFont="1" applyFill="1" applyBorder="1" applyAlignment="1" applyProtection="1">
      <alignment horizontal="center" wrapText="1"/>
      <protection locked="0"/>
    </xf>
    <xf numFmtId="49" fontId="4" fillId="39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11" xfId="0" applyNumberFormat="1" applyFont="1" applyFill="1" applyBorder="1" applyAlignment="1" applyProtection="1">
      <alignment horizontal="left" vertical="center" wrapText="1"/>
      <protection locked="0"/>
    </xf>
    <xf numFmtId="2" fontId="4" fillId="39" borderId="10" xfId="0" applyNumberFormat="1" applyFont="1" applyFill="1" applyBorder="1" applyAlignment="1" applyProtection="1">
      <alignment horizontal="right" vertical="center" wrapText="1"/>
      <protection locked="0"/>
    </xf>
    <xf numFmtId="2" fontId="4" fillId="40" borderId="11" xfId="0" applyNumberFormat="1" applyFont="1" applyFill="1" applyBorder="1" applyAlignment="1" applyProtection="1">
      <alignment horizontal="right"/>
      <protection locked="0"/>
    </xf>
    <xf numFmtId="10" fontId="4" fillId="40" borderId="11" xfId="0" applyNumberFormat="1" applyFont="1" applyFill="1" applyBorder="1" applyAlignment="1" applyProtection="1">
      <alignment horizontal="right"/>
      <protection locked="0"/>
    </xf>
    <xf numFmtId="49" fontId="1" fillId="35" borderId="15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4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4" fillId="38" borderId="18" xfId="0" applyNumberFormat="1" applyFont="1" applyFill="1" applyBorder="1" applyAlignment="1" applyProtection="1">
      <alignment horizontal="right"/>
      <protection locked="0"/>
    </xf>
    <xf numFmtId="10" fontId="4" fillId="38" borderId="18" xfId="0" applyNumberFormat="1" applyFont="1" applyFill="1" applyBorder="1" applyAlignment="1" applyProtection="1">
      <alignment horizontal="right"/>
      <protection locked="0"/>
    </xf>
    <xf numFmtId="2" fontId="1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41" borderId="0" xfId="0" applyNumberFormat="1" applyFont="1" applyFill="1" applyBorder="1" applyAlignment="1" applyProtection="1">
      <alignment horizontal="center" vertical="top" wrapText="1"/>
      <protection locked="0"/>
    </xf>
    <xf numFmtId="49" fontId="1" fillId="41" borderId="0" xfId="0" applyNumberFormat="1" applyFont="1" applyFill="1" applyBorder="1" applyAlignment="1" applyProtection="1">
      <alignment horizontal="center" vertical="top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2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35" borderId="13" xfId="0" applyNumberFormat="1" applyFont="1" applyFill="1" applyBorder="1" applyAlignment="1" applyProtection="1">
      <alignment horizontal="right" vertical="center" wrapText="1"/>
      <protection locked="0"/>
    </xf>
    <xf numFmtId="2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2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2" fontId="4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2" fontId="4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2" fontId="1" fillId="33" borderId="13" xfId="0" applyNumberFormat="1" applyFont="1" applyFill="1" applyBorder="1" applyAlignment="1" applyProtection="1">
      <alignment horizontal="right" vertical="center" wrapText="1"/>
      <protection locked="0"/>
    </xf>
    <xf numFmtId="2" fontId="1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21" xfId="0" applyNumberFormat="1" applyFont="1" applyFill="1" applyBorder="1" applyAlignment="1" applyProtection="1">
      <alignment horizontal="right" vertical="center" wrapText="1"/>
      <protection locked="0"/>
    </xf>
    <xf numFmtId="49" fontId="1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24" xfId="0" applyNumberFormat="1" applyFont="1" applyFill="1" applyBorder="1" applyAlignment="1" applyProtection="1">
      <alignment horizontal="right" vertical="center" wrapText="1"/>
      <protection locked="0"/>
    </xf>
    <xf numFmtId="49" fontId="4" fillId="39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5" xfId="0" applyNumberFormat="1" applyFont="1" applyFill="1" applyBorder="1" applyAlignment="1" applyProtection="1">
      <alignment horizontal="center" vertical="center" wrapText="1"/>
      <protection locked="0"/>
    </xf>
    <xf numFmtId="2" fontId="1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1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9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9" borderId="27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1"/>
  <sheetViews>
    <sheetView showGridLines="0" tabSelected="1" zoomScalePageLayoutView="0" workbookViewId="0" topLeftCell="C173">
      <selection activeCell="R188" sqref="R188"/>
    </sheetView>
  </sheetViews>
  <sheetFormatPr defaultColWidth="9.33203125" defaultRowHeight="12.75"/>
  <cols>
    <col min="1" max="1" width="2.5" style="0" customWidth="1"/>
    <col min="2" max="2" width="6.5" style="0" customWidth="1"/>
    <col min="4" max="4" width="1.171875" style="0" customWidth="1"/>
    <col min="5" max="5" width="8.66015625" style="0" customWidth="1"/>
    <col min="6" max="6" width="50" style="0" customWidth="1"/>
    <col min="7" max="7" width="17.16015625" style="0" customWidth="1"/>
    <col min="8" max="8" width="37.33203125" style="0" hidden="1" customWidth="1"/>
    <col min="9" max="9" width="16" style="0" customWidth="1"/>
    <col min="10" max="10" width="8.83203125" style="0" customWidth="1"/>
    <col min="11" max="11" width="11" style="0" customWidth="1"/>
    <col min="12" max="12" width="1.171875" style="0" hidden="1" customWidth="1"/>
    <col min="13" max="13" width="15.16015625" style="0" customWidth="1"/>
    <col min="14" max="14" width="13.5" style="0" customWidth="1"/>
  </cols>
  <sheetData>
    <row r="1" spans="1:12" ht="17.2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2:14" ht="34.5" customHeight="1">
      <c r="B2" s="115" t="s">
        <v>371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2:14" ht="92.25" customHeight="1">
      <c r="B3" s="79" t="s">
        <v>0</v>
      </c>
      <c r="C3" s="113" t="s">
        <v>1</v>
      </c>
      <c r="D3" s="113"/>
      <c r="E3" s="80" t="s">
        <v>319</v>
      </c>
      <c r="F3" s="79" t="s">
        <v>2</v>
      </c>
      <c r="G3" s="79" t="s">
        <v>376</v>
      </c>
      <c r="H3" s="79"/>
      <c r="I3" s="79" t="s">
        <v>317</v>
      </c>
      <c r="J3" s="113" t="s">
        <v>324</v>
      </c>
      <c r="K3" s="113"/>
      <c r="L3" s="114"/>
      <c r="M3" s="81" t="s">
        <v>318</v>
      </c>
      <c r="N3" s="81" t="s">
        <v>320</v>
      </c>
    </row>
    <row r="4" spans="2:14" ht="16.5" customHeight="1">
      <c r="B4" s="33" t="s">
        <v>3</v>
      </c>
      <c r="C4" s="117"/>
      <c r="D4" s="117"/>
      <c r="E4" s="33"/>
      <c r="F4" s="34" t="s">
        <v>4</v>
      </c>
      <c r="G4" s="35" t="str">
        <f>G5</f>
        <v>0</v>
      </c>
      <c r="H4" s="35"/>
      <c r="I4" s="35" t="str">
        <f>I5</f>
        <v>14803</v>
      </c>
      <c r="J4" s="118" t="s">
        <v>5</v>
      </c>
      <c r="K4" s="118"/>
      <c r="L4" s="119"/>
      <c r="M4" s="32">
        <f>M5</f>
        <v>14662.27</v>
      </c>
      <c r="N4" s="61">
        <f>M4/J4</f>
        <v>0.9904931432817672</v>
      </c>
    </row>
    <row r="5" spans="2:14" ht="16.5" customHeight="1">
      <c r="B5" s="8"/>
      <c r="C5" s="120" t="s">
        <v>6</v>
      </c>
      <c r="D5" s="120"/>
      <c r="E5" s="9"/>
      <c r="F5" s="10" t="s">
        <v>7</v>
      </c>
      <c r="G5" s="11" t="str">
        <f>G6</f>
        <v>0</v>
      </c>
      <c r="H5" s="11"/>
      <c r="I5" s="11" t="str">
        <f>I6</f>
        <v>14803</v>
      </c>
      <c r="J5" s="121" t="s">
        <v>5</v>
      </c>
      <c r="K5" s="121"/>
      <c r="L5" s="122"/>
      <c r="M5" s="36">
        <f>M6</f>
        <v>14662.27</v>
      </c>
      <c r="N5" s="58">
        <f aca="true" t="shared" si="0" ref="N5:N35">M5/J5</f>
        <v>0.9904931432817672</v>
      </c>
    </row>
    <row r="6" spans="2:14" ht="42.75" customHeight="1">
      <c r="B6" s="8"/>
      <c r="C6" s="123"/>
      <c r="D6" s="123"/>
      <c r="E6" s="12" t="s">
        <v>8</v>
      </c>
      <c r="F6" s="19" t="s">
        <v>9</v>
      </c>
      <c r="G6" s="14" t="s">
        <v>321</v>
      </c>
      <c r="H6" s="14"/>
      <c r="I6" s="14" t="s">
        <v>322</v>
      </c>
      <c r="J6" s="124" t="s">
        <v>5</v>
      </c>
      <c r="K6" s="124"/>
      <c r="L6" s="125"/>
      <c r="M6" s="28">
        <v>14662.27</v>
      </c>
      <c r="N6" s="62">
        <f t="shared" si="0"/>
        <v>0.9904931432817672</v>
      </c>
    </row>
    <row r="7" spans="2:14" ht="16.5" customHeight="1">
      <c r="B7" s="33" t="s">
        <v>10</v>
      </c>
      <c r="C7" s="117"/>
      <c r="D7" s="117"/>
      <c r="E7" s="33"/>
      <c r="F7" s="34" t="s">
        <v>11</v>
      </c>
      <c r="G7" s="35">
        <f>G8</f>
        <v>3700</v>
      </c>
      <c r="H7" s="35"/>
      <c r="I7" s="35">
        <f>I8</f>
        <v>-1450</v>
      </c>
      <c r="J7" s="118" t="s">
        <v>12</v>
      </c>
      <c r="K7" s="118"/>
      <c r="L7" s="119"/>
      <c r="M7" s="32">
        <f>M8</f>
        <v>2247.04</v>
      </c>
      <c r="N7" s="61">
        <f t="shared" si="0"/>
        <v>0.9986844444444444</v>
      </c>
    </row>
    <row r="8" spans="2:14" ht="16.5" customHeight="1">
      <c r="B8" s="8"/>
      <c r="C8" s="120" t="s">
        <v>13</v>
      </c>
      <c r="D8" s="120"/>
      <c r="E8" s="9"/>
      <c r="F8" s="10" t="s">
        <v>14</v>
      </c>
      <c r="G8" s="11">
        <f>G9</f>
        <v>3700</v>
      </c>
      <c r="H8" s="11"/>
      <c r="I8" s="11">
        <f>I9</f>
        <v>-1450</v>
      </c>
      <c r="J8" s="121" t="s">
        <v>12</v>
      </c>
      <c r="K8" s="121"/>
      <c r="L8" s="122"/>
      <c r="M8" s="36">
        <f>M9</f>
        <v>2247.04</v>
      </c>
      <c r="N8" s="58">
        <f t="shared" si="0"/>
        <v>0.9986844444444444</v>
      </c>
    </row>
    <row r="9" spans="2:14" ht="52.5" customHeight="1">
      <c r="B9" s="8"/>
      <c r="C9" s="123"/>
      <c r="D9" s="123"/>
      <c r="E9" s="12" t="s">
        <v>15</v>
      </c>
      <c r="F9" s="19" t="s">
        <v>16</v>
      </c>
      <c r="G9" s="14">
        <v>3700</v>
      </c>
      <c r="H9" s="14"/>
      <c r="I9" s="14">
        <f>J9-G9</f>
        <v>-1450</v>
      </c>
      <c r="J9" s="124" t="s">
        <v>12</v>
      </c>
      <c r="K9" s="124"/>
      <c r="L9" s="125"/>
      <c r="M9" s="28">
        <v>2247.04</v>
      </c>
      <c r="N9" s="62">
        <f t="shared" si="0"/>
        <v>0.9986844444444444</v>
      </c>
    </row>
    <row r="10" spans="2:14" ht="16.5" customHeight="1">
      <c r="B10" s="33" t="s">
        <v>17</v>
      </c>
      <c r="C10" s="117"/>
      <c r="D10" s="117"/>
      <c r="E10" s="33"/>
      <c r="F10" s="34" t="s">
        <v>18</v>
      </c>
      <c r="G10" s="35">
        <v>0</v>
      </c>
      <c r="H10" s="35"/>
      <c r="I10" s="35">
        <f>I11</f>
        <v>937500</v>
      </c>
      <c r="J10" s="118" t="s">
        <v>19</v>
      </c>
      <c r="K10" s="118"/>
      <c r="L10" s="119"/>
      <c r="M10" s="32">
        <f>M11</f>
        <v>937500</v>
      </c>
      <c r="N10" s="61">
        <f t="shared" si="0"/>
        <v>1</v>
      </c>
    </row>
    <row r="11" spans="2:14" ht="16.5" customHeight="1">
      <c r="B11" s="8"/>
      <c r="C11" s="120" t="s">
        <v>20</v>
      </c>
      <c r="D11" s="120"/>
      <c r="E11" s="9"/>
      <c r="F11" s="10" t="s">
        <v>21</v>
      </c>
      <c r="G11" s="11">
        <v>0</v>
      </c>
      <c r="H11" s="11"/>
      <c r="I11" s="11">
        <f>I12</f>
        <v>937500</v>
      </c>
      <c r="J11" s="121" t="s">
        <v>19</v>
      </c>
      <c r="K11" s="121"/>
      <c r="L11" s="122"/>
      <c r="M11" s="36">
        <f>M12</f>
        <v>937500</v>
      </c>
      <c r="N11" s="58">
        <f t="shared" si="0"/>
        <v>1</v>
      </c>
    </row>
    <row r="12" spans="2:14" ht="37.5" customHeight="1">
      <c r="B12" s="8"/>
      <c r="C12" s="123"/>
      <c r="D12" s="123"/>
      <c r="E12" s="12" t="s">
        <v>22</v>
      </c>
      <c r="F12" s="19" t="s">
        <v>23</v>
      </c>
      <c r="G12" s="14">
        <v>0</v>
      </c>
      <c r="H12" s="14"/>
      <c r="I12" s="14">
        <f>J12-G12</f>
        <v>937500</v>
      </c>
      <c r="J12" s="124" t="s">
        <v>19</v>
      </c>
      <c r="K12" s="124"/>
      <c r="L12" s="125"/>
      <c r="M12" s="30">
        <v>937500</v>
      </c>
      <c r="N12" s="62">
        <f t="shared" si="0"/>
        <v>1</v>
      </c>
    </row>
    <row r="13" spans="2:14" ht="16.5" customHeight="1">
      <c r="B13" s="33" t="s">
        <v>24</v>
      </c>
      <c r="C13" s="117"/>
      <c r="D13" s="117"/>
      <c r="E13" s="33"/>
      <c r="F13" s="34" t="s">
        <v>25</v>
      </c>
      <c r="G13" s="35">
        <f>G14</f>
        <v>791897</v>
      </c>
      <c r="H13" s="35"/>
      <c r="I13" s="35">
        <f>I14</f>
        <v>155377</v>
      </c>
      <c r="J13" s="118" t="s">
        <v>26</v>
      </c>
      <c r="K13" s="118"/>
      <c r="L13" s="119"/>
      <c r="M13" s="32">
        <f>M14</f>
        <v>1015206.8600000001</v>
      </c>
      <c r="N13" s="61">
        <f t="shared" si="0"/>
        <v>1.0717140552786206</v>
      </c>
    </row>
    <row r="14" spans="2:14" ht="16.5" customHeight="1">
      <c r="B14" s="8"/>
      <c r="C14" s="120" t="s">
        <v>27</v>
      </c>
      <c r="D14" s="120"/>
      <c r="E14" s="9"/>
      <c r="F14" s="10" t="s">
        <v>28</v>
      </c>
      <c r="G14" s="11">
        <f>SUM(G15:G20)</f>
        <v>791897</v>
      </c>
      <c r="H14" s="11"/>
      <c r="I14" s="11">
        <f>SUM(I15:I20)</f>
        <v>155377</v>
      </c>
      <c r="J14" s="121" t="s">
        <v>26</v>
      </c>
      <c r="K14" s="121"/>
      <c r="L14" s="122"/>
      <c r="M14" s="36">
        <f>M15+M16+M17+M18+M19+M20</f>
        <v>1015206.8600000001</v>
      </c>
      <c r="N14" s="58">
        <f t="shared" si="0"/>
        <v>1.0717140552786206</v>
      </c>
    </row>
    <row r="15" spans="2:14" ht="19.5" customHeight="1">
      <c r="B15" s="8"/>
      <c r="C15" s="123"/>
      <c r="D15" s="123"/>
      <c r="E15" s="12" t="s">
        <v>29</v>
      </c>
      <c r="F15" s="19" t="s">
        <v>30</v>
      </c>
      <c r="G15" s="14">
        <v>26252</v>
      </c>
      <c r="H15" s="14"/>
      <c r="I15" s="14">
        <f aca="true" t="shared" si="1" ref="I15:I20">J15-G15</f>
        <v>18000</v>
      </c>
      <c r="J15" s="124" t="s">
        <v>31</v>
      </c>
      <c r="K15" s="124"/>
      <c r="L15" s="125"/>
      <c r="M15" s="28">
        <v>48903.08</v>
      </c>
      <c r="N15" s="62">
        <f t="shared" si="0"/>
        <v>1.1051044020609238</v>
      </c>
    </row>
    <row r="16" spans="2:14" ht="45.75" customHeight="1">
      <c r="B16" s="8"/>
      <c r="C16" s="123"/>
      <c r="D16" s="123"/>
      <c r="E16" s="12" t="s">
        <v>15</v>
      </c>
      <c r="F16" s="19" t="s">
        <v>16</v>
      </c>
      <c r="G16" s="14">
        <v>17290</v>
      </c>
      <c r="H16" s="14"/>
      <c r="I16" s="14">
        <f t="shared" si="1"/>
        <v>56710</v>
      </c>
      <c r="J16" s="124" t="s">
        <v>32</v>
      </c>
      <c r="K16" s="124"/>
      <c r="L16" s="125"/>
      <c r="M16" s="28">
        <v>76968.38</v>
      </c>
      <c r="N16" s="62">
        <f t="shared" si="0"/>
        <v>1.0401132432432434</v>
      </c>
    </row>
    <row r="17" spans="2:14" ht="33.75">
      <c r="B17" s="8"/>
      <c r="C17" s="123"/>
      <c r="D17" s="123"/>
      <c r="E17" s="12" t="s">
        <v>33</v>
      </c>
      <c r="F17" s="19" t="s">
        <v>34</v>
      </c>
      <c r="G17" s="14">
        <v>0</v>
      </c>
      <c r="H17" s="14"/>
      <c r="I17" s="14">
        <f t="shared" si="1"/>
        <v>6459</v>
      </c>
      <c r="J17" s="124" t="s">
        <v>35</v>
      </c>
      <c r="K17" s="124"/>
      <c r="L17" s="125"/>
      <c r="M17" s="28">
        <v>6458.92</v>
      </c>
      <c r="N17" s="62">
        <f t="shared" si="0"/>
        <v>0.9999876141817619</v>
      </c>
    </row>
    <row r="18" spans="2:14" ht="22.5" customHeight="1">
      <c r="B18" s="8"/>
      <c r="C18" s="123"/>
      <c r="D18" s="123"/>
      <c r="E18" s="12" t="s">
        <v>36</v>
      </c>
      <c r="F18" s="19" t="s">
        <v>37</v>
      </c>
      <c r="G18" s="14">
        <v>740055</v>
      </c>
      <c r="H18" s="14"/>
      <c r="I18" s="14">
        <f t="shared" si="1"/>
        <v>54708</v>
      </c>
      <c r="J18" s="124" t="s">
        <v>38</v>
      </c>
      <c r="K18" s="124"/>
      <c r="L18" s="125"/>
      <c r="M18" s="28">
        <v>853489.04</v>
      </c>
      <c r="N18" s="62">
        <f t="shared" si="0"/>
        <v>1.0738912606651292</v>
      </c>
    </row>
    <row r="19" spans="2:14" ht="16.5" customHeight="1">
      <c r="B19" s="8"/>
      <c r="C19" s="123"/>
      <c r="D19" s="123"/>
      <c r="E19" s="12" t="s">
        <v>39</v>
      </c>
      <c r="F19" s="19" t="s">
        <v>40</v>
      </c>
      <c r="G19" s="14">
        <v>3800</v>
      </c>
      <c r="H19" s="14"/>
      <c r="I19" s="14">
        <f t="shared" si="1"/>
        <v>0</v>
      </c>
      <c r="J19" s="124" t="s">
        <v>41</v>
      </c>
      <c r="K19" s="124"/>
      <c r="L19" s="125"/>
      <c r="M19" s="28">
        <v>3990.88</v>
      </c>
      <c r="N19" s="62">
        <f t="shared" si="0"/>
        <v>1.0502315789473684</v>
      </c>
    </row>
    <row r="20" spans="2:14" ht="16.5" customHeight="1">
      <c r="B20" s="8"/>
      <c r="C20" s="123"/>
      <c r="D20" s="123"/>
      <c r="E20" s="12" t="s">
        <v>42</v>
      </c>
      <c r="F20" s="19" t="s">
        <v>43</v>
      </c>
      <c r="G20" s="14">
        <v>4500</v>
      </c>
      <c r="H20" s="14"/>
      <c r="I20" s="14">
        <f t="shared" si="1"/>
        <v>19500</v>
      </c>
      <c r="J20" s="124" t="s">
        <v>44</v>
      </c>
      <c r="K20" s="124"/>
      <c r="L20" s="125"/>
      <c r="M20" s="28">
        <v>25396.56</v>
      </c>
      <c r="N20" s="62">
        <f t="shared" si="0"/>
        <v>1.05819</v>
      </c>
    </row>
    <row r="21" spans="2:14" ht="16.5" customHeight="1">
      <c r="B21" s="33" t="s">
        <v>45</v>
      </c>
      <c r="C21" s="117"/>
      <c r="D21" s="117"/>
      <c r="E21" s="33"/>
      <c r="F21" s="34" t="s">
        <v>46</v>
      </c>
      <c r="G21" s="35">
        <f>G22</f>
        <v>1000</v>
      </c>
      <c r="H21" s="35"/>
      <c r="I21" s="35">
        <f>I22</f>
        <v>0</v>
      </c>
      <c r="J21" s="118" t="s">
        <v>47</v>
      </c>
      <c r="K21" s="118"/>
      <c r="L21" s="119"/>
      <c r="M21" s="32">
        <f>M22</f>
        <v>1000</v>
      </c>
      <c r="N21" s="61">
        <f t="shared" si="0"/>
        <v>1</v>
      </c>
    </row>
    <row r="22" spans="2:14" ht="16.5" customHeight="1">
      <c r="B22" s="8"/>
      <c r="C22" s="120" t="s">
        <v>48</v>
      </c>
      <c r="D22" s="120"/>
      <c r="E22" s="9"/>
      <c r="F22" s="10" t="s">
        <v>49</v>
      </c>
      <c r="G22" s="11">
        <f>G23</f>
        <v>1000</v>
      </c>
      <c r="H22" s="11"/>
      <c r="I22" s="11">
        <f>I23</f>
        <v>0</v>
      </c>
      <c r="J22" s="121" t="s">
        <v>47</v>
      </c>
      <c r="K22" s="121"/>
      <c r="L22" s="122"/>
      <c r="M22" s="36">
        <f>M23</f>
        <v>1000</v>
      </c>
      <c r="N22" s="58">
        <f t="shared" si="0"/>
        <v>1</v>
      </c>
    </row>
    <row r="23" spans="2:14" ht="36" customHeight="1">
      <c r="B23" s="8"/>
      <c r="C23" s="123"/>
      <c r="D23" s="123"/>
      <c r="E23" s="12" t="s">
        <v>50</v>
      </c>
      <c r="F23" s="19" t="s">
        <v>51</v>
      </c>
      <c r="G23" s="14">
        <v>1000</v>
      </c>
      <c r="H23" s="14"/>
      <c r="I23" s="14">
        <f>J23-G23</f>
        <v>0</v>
      </c>
      <c r="J23" s="124" t="s">
        <v>47</v>
      </c>
      <c r="K23" s="124"/>
      <c r="L23" s="125"/>
      <c r="M23" s="28">
        <v>1000</v>
      </c>
      <c r="N23" s="62">
        <f t="shared" si="0"/>
        <v>1</v>
      </c>
    </row>
    <row r="24" spans="2:14" ht="16.5" customHeight="1">
      <c r="B24" s="33" t="s">
        <v>52</v>
      </c>
      <c r="C24" s="117"/>
      <c r="D24" s="117"/>
      <c r="E24" s="33"/>
      <c r="F24" s="34" t="s">
        <v>53</v>
      </c>
      <c r="G24" s="35">
        <f>G25</f>
        <v>203040</v>
      </c>
      <c r="H24" s="35"/>
      <c r="I24" s="35">
        <f>I25</f>
        <v>0</v>
      </c>
      <c r="J24" s="118" t="s">
        <v>54</v>
      </c>
      <c r="K24" s="118"/>
      <c r="L24" s="119"/>
      <c r="M24" s="32">
        <f>M25</f>
        <v>64726.25</v>
      </c>
      <c r="N24" s="61">
        <f t="shared" si="0"/>
        <v>0.318785707249803</v>
      </c>
    </row>
    <row r="25" spans="2:14" ht="16.5" customHeight="1">
      <c r="B25" s="8"/>
      <c r="C25" s="120" t="s">
        <v>55</v>
      </c>
      <c r="D25" s="120"/>
      <c r="E25" s="9"/>
      <c r="F25" s="10" t="s">
        <v>7</v>
      </c>
      <c r="G25" s="11">
        <f>G26</f>
        <v>203040</v>
      </c>
      <c r="H25" s="11"/>
      <c r="I25" s="11">
        <f>I26</f>
        <v>0</v>
      </c>
      <c r="J25" s="121" t="s">
        <v>54</v>
      </c>
      <c r="K25" s="121"/>
      <c r="L25" s="122"/>
      <c r="M25" s="36">
        <f>M26</f>
        <v>64726.25</v>
      </c>
      <c r="N25" s="58">
        <f t="shared" si="0"/>
        <v>0.318785707249803</v>
      </c>
    </row>
    <row r="26" spans="2:14" ht="39.75" customHeight="1">
      <c r="B26" s="8"/>
      <c r="C26" s="123"/>
      <c r="D26" s="123"/>
      <c r="E26" s="12" t="s">
        <v>56</v>
      </c>
      <c r="F26" s="19" t="s">
        <v>57</v>
      </c>
      <c r="G26" s="14">
        <v>203040</v>
      </c>
      <c r="H26" s="14"/>
      <c r="I26" s="14">
        <f>J26-G26</f>
        <v>0</v>
      </c>
      <c r="J26" s="124" t="s">
        <v>54</v>
      </c>
      <c r="K26" s="124"/>
      <c r="L26" s="125"/>
      <c r="M26" s="28">
        <v>64726.25</v>
      </c>
      <c r="N26" s="62">
        <f t="shared" si="0"/>
        <v>0.318785707249803</v>
      </c>
    </row>
    <row r="27" spans="2:14" ht="16.5" customHeight="1">
      <c r="B27" s="33" t="s">
        <v>58</v>
      </c>
      <c r="C27" s="117"/>
      <c r="D27" s="117"/>
      <c r="E27" s="33"/>
      <c r="F27" s="34" t="s">
        <v>59</v>
      </c>
      <c r="G27" s="35">
        <f>G28+G31+G36+G43</f>
        <v>264135</v>
      </c>
      <c r="H27" s="35"/>
      <c r="I27" s="35">
        <f>I28+I31+I36+I43</f>
        <v>-26404</v>
      </c>
      <c r="J27" s="118" t="s">
        <v>60</v>
      </c>
      <c r="K27" s="118"/>
      <c r="L27" s="119"/>
      <c r="M27" s="32">
        <f>M28+M31+M36+M43</f>
        <v>247478.93</v>
      </c>
      <c r="N27" s="61">
        <f t="shared" si="0"/>
        <v>1.041004033971169</v>
      </c>
    </row>
    <row r="28" spans="2:14" ht="16.5" customHeight="1">
      <c r="B28" s="8"/>
      <c r="C28" s="120" t="s">
        <v>61</v>
      </c>
      <c r="D28" s="120"/>
      <c r="E28" s="9"/>
      <c r="F28" s="10" t="s">
        <v>62</v>
      </c>
      <c r="G28" s="11">
        <f>SUM(G29:G30)</f>
        <v>110135</v>
      </c>
      <c r="H28" s="11"/>
      <c r="I28" s="11">
        <f>SUM(I29:I30)</f>
        <v>23</v>
      </c>
      <c r="J28" s="121" t="s">
        <v>63</v>
      </c>
      <c r="K28" s="121"/>
      <c r="L28" s="122"/>
      <c r="M28" s="36">
        <f>M29+M30</f>
        <v>110158.25</v>
      </c>
      <c r="N28" s="58">
        <f t="shared" si="0"/>
        <v>1.0000022694674922</v>
      </c>
    </row>
    <row r="29" spans="2:14" ht="39" customHeight="1">
      <c r="B29" s="8"/>
      <c r="C29" s="123"/>
      <c r="D29" s="123"/>
      <c r="E29" s="12" t="s">
        <v>8</v>
      </c>
      <c r="F29" s="19" t="s">
        <v>9</v>
      </c>
      <c r="G29" s="14">
        <v>110135</v>
      </c>
      <c r="H29" s="14"/>
      <c r="I29" s="14">
        <f>J29-G29</f>
        <v>0</v>
      </c>
      <c r="J29" s="124" t="s">
        <v>64</v>
      </c>
      <c r="K29" s="124"/>
      <c r="L29" s="125"/>
      <c r="M29" s="28">
        <v>110135</v>
      </c>
      <c r="N29" s="62">
        <f t="shared" si="0"/>
        <v>1</v>
      </c>
    </row>
    <row r="30" spans="2:14" ht="36" customHeight="1">
      <c r="B30" s="8"/>
      <c r="C30" s="123"/>
      <c r="D30" s="123"/>
      <c r="E30" s="12" t="s">
        <v>65</v>
      </c>
      <c r="F30" s="19" t="s">
        <v>66</v>
      </c>
      <c r="G30" s="14">
        <v>0</v>
      </c>
      <c r="H30" s="14"/>
      <c r="I30" s="14">
        <f>J30-G30</f>
        <v>23</v>
      </c>
      <c r="J30" s="124" t="s">
        <v>67</v>
      </c>
      <c r="K30" s="124"/>
      <c r="L30" s="125"/>
      <c r="M30" s="28">
        <v>23.25</v>
      </c>
      <c r="N30" s="62">
        <f t="shared" si="0"/>
        <v>1.0108695652173914</v>
      </c>
    </row>
    <row r="31" spans="2:14" ht="16.5" customHeight="1">
      <c r="B31" s="8"/>
      <c r="C31" s="120" t="s">
        <v>68</v>
      </c>
      <c r="D31" s="120"/>
      <c r="E31" s="9"/>
      <c r="F31" s="10" t="s">
        <v>69</v>
      </c>
      <c r="G31" s="11">
        <f>SUM(G32:G35)</f>
        <v>154000</v>
      </c>
      <c r="H31" s="11"/>
      <c r="I31" s="11">
        <f>SUM(I32:I35)</f>
        <v>-64333</v>
      </c>
      <c r="J31" s="121" t="s">
        <v>70</v>
      </c>
      <c r="K31" s="121"/>
      <c r="L31" s="122"/>
      <c r="M31" s="36">
        <f>M32+M33+M34+M35</f>
        <v>99832.43000000001</v>
      </c>
      <c r="N31" s="58">
        <f t="shared" si="0"/>
        <v>1.113368686361761</v>
      </c>
    </row>
    <row r="32" spans="2:14" ht="24" customHeight="1">
      <c r="B32" s="8"/>
      <c r="C32" s="123"/>
      <c r="D32" s="123"/>
      <c r="E32" s="12" t="s">
        <v>71</v>
      </c>
      <c r="F32" s="19" t="s">
        <v>72</v>
      </c>
      <c r="G32" s="14">
        <v>0</v>
      </c>
      <c r="H32" s="14"/>
      <c r="I32" s="14">
        <f>J32-G32</f>
        <v>8410</v>
      </c>
      <c r="J32" s="124" t="s">
        <v>73</v>
      </c>
      <c r="K32" s="124"/>
      <c r="L32" s="125"/>
      <c r="M32" s="28">
        <v>8413.9</v>
      </c>
      <c r="N32" s="58">
        <f t="shared" si="0"/>
        <v>1.000463733650416</v>
      </c>
    </row>
    <row r="33" spans="2:14" ht="16.5" customHeight="1">
      <c r="B33" s="8"/>
      <c r="C33" s="123"/>
      <c r="D33" s="123"/>
      <c r="E33" s="12" t="s">
        <v>74</v>
      </c>
      <c r="F33" s="19" t="s">
        <v>75</v>
      </c>
      <c r="G33" s="14">
        <v>0</v>
      </c>
      <c r="H33" s="14"/>
      <c r="I33" s="14">
        <f>J33-G33</f>
        <v>2285</v>
      </c>
      <c r="J33" s="124" t="s">
        <v>76</v>
      </c>
      <c r="K33" s="124"/>
      <c r="L33" s="125"/>
      <c r="M33" s="28">
        <v>2284.56</v>
      </c>
      <c r="N33" s="58">
        <f t="shared" si="0"/>
        <v>0.9998074398249452</v>
      </c>
    </row>
    <row r="34" spans="2:14" ht="16.5" customHeight="1">
      <c r="B34" s="8"/>
      <c r="C34" s="123"/>
      <c r="D34" s="123"/>
      <c r="E34" s="12" t="s">
        <v>39</v>
      </c>
      <c r="F34" s="19" t="s">
        <v>40</v>
      </c>
      <c r="G34" s="14">
        <v>4000</v>
      </c>
      <c r="H34" s="14"/>
      <c r="I34" s="14">
        <f>J34-G34</f>
        <v>-1828</v>
      </c>
      <c r="J34" s="124" t="s">
        <v>77</v>
      </c>
      <c r="K34" s="124"/>
      <c r="L34" s="125"/>
      <c r="M34" s="28">
        <v>2250.73</v>
      </c>
      <c r="N34" s="58">
        <f t="shared" si="0"/>
        <v>1.0362476979742172</v>
      </c>
    </row>
    <row r="35" spans="2:14" ht="16.5" customHeight="1">
      <c r="B35" s="8"/>
      <c r="C35" s="123"/>
      <c r="D35" s="123"/>
      <c r="E35" s="12" t="s">
        <v>42</v>
      </c>
      <c r="F35" s="19" t="s">
        <v>43</v>
      </c>
      <c r="G35" s="14">
        <v>150000</v>
      </c>
      <c r="H35" s="14"/>
      <c r="I35" s="14">
        <f>J35-G35</f>
        <v>-73200</v>
      </c>
      <c r="J35" s="124" t="s">
        <v>78</v>
      </c>
      <c r="K35" s="124"/>
      <c r="L35" s="125"/>
      <c r="M35" s="28">
        <v>86883.24</v>
      </c>
      <c r="N35" s="58">
        <f t="shared" si="0"/>
        <v>1.1312921875000002</v>
      </c>
    </row>
    <row r="36" spans="2:14" ht="16.5" customHeight="1">
      <c r="B36" s="8"/>
      <c r="C36" s="120" t="s">
        <v>79</v>
      </c>
      <c r="D36" s="120"/>
      <c r="E36" s="9"/>
      <c r="F36" s="10" t="s">
        <v>80</v>
      </c>
      <c r="G36" s="11">
        <f>G37</f>
        <v>0</v>
      </c>
      <c r="H36" s="11"/>
      <c r="I36" s="11">
        <f>I37</f>
        <v>30688</v>
      </c>
      <c r="J36" s="121" t="s">
        <v>81</v>
      </c>
      <c r="K36" s="121"/>
      <c r="L36" s="122"/>
      <c r="M36" s="36">
        <f>M37</f>
        <v>30671.95</v>
      </c>
      <c r="N36" s="58">
        <f>M36/J36</f>
        <v>0.9994769942648593</v>
      </c>
    </row>
    <row r="37" spans="2:14" ht="38.25" customHeight="1">
      <c r="B37" s="8"/>
      <c r="C37" s="123"/>
      <c r="D37" s="123"/>
      <c r="E37" s="12" t="s">
        <v>8</v>
      </c>
      <c r="F37" s="19" t="s">
        <v>9</v>
      </c>
      <c r="G37" s="14">
        <v>0</v>
      </c>
      <c r="H37" s="14"/>
      <c r="I37" s="14">
        <f>J37-G37</f>
        <v>30688</v>
      </c>
      <c r="J37" s="124" t="s">
        <v>81</v>
      </c>
      <c r="K37" s="124"/>
      <c r="L37" s="125"/>
      <c r="M37" s="28">
        <v>30671.95</v>
      </c>
      <c r="N37" s="62">
        <f aca="true" t="shared" si="2" ref="N37:N50">M37/J37</f>
        <v>0.9994769942648593</v>
      </c>
    </row>
    <row r="38" spans="1:14" ht="4.5" customHeight="1" hidden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29"/>
      <c r="N38" s="58" t="e">
        <f t="shared" si="2"/>
        <v>#DIV/0!</v>
      </c>
    </row>
    <row r="39" spans="1:14" ht="5.25" customHeight="1" hidden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26" t="s">
        <v>82</v>
      </c>
      <c r="M39" s="29"/>
      <c r="N39" s="58" t="e">
        <f t="shared" si="2"/>
        <v>#DIV/0!</v>
      </c>
    </row>
    <row r="40" spans="2:14" ht="11.25" customHeight="1" hidden="1">
      <c r="B40" s="126" t="s">
        <v>83</v>
      </c>
      <c r="C40" s="126"/>
      <c r="D40" s="112"/>
      <c r="E40" s="112"/>
      <c r="F40" s="112"/>
      <c r="G40" s="112"/>
      <c r="H40" s="112"/>
      <c r="I40" s="112"/>
      <c r="J40" s="112"/>
      <c r="K40" s="126"/>
      <c r="M40" s="29"/>
      <c r="N40" s="58" t="e">
        <f t="shared" si="2"/>
        <v>#DIV/0!</v>
      </c>
    </row>
    <row r="41" spans="2:14" ht="5.25" customHeight="1" hidden="1">
      <c r="B41" s="126"/>
      <c r="C41" s="126"/>
      <c r="D41" s="112"/>
      <c r="E41" s="112"/>
      <c r="F41" s="112"/>
      <c r="G41" s="112"/>
      <c r="H41" s="112"/>
      <c r="I41" s="112"/>
      <c r="J41" s="112"/>
      <c r="K41" s="112"/>
      <c r="L41" s="112"/>
      <c r="M41" s="29"/>
      <c r="N41" s="58" t="e">
        <f t="shared" si="2"/>
        <v>#DIV/0!</v>
      </c>
    </row>
    <row r="42" spans="1:14" ht="63.75" customHeight="1" hidden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29"/>
      <c r="N42" s="58" t="e">
        <f t="shared" si="2"/>
        <v>#DIV/0!</v>
      </c>
    </row>
    <row r="43" spans="2:14" ht="16.5" customHeight="1">
      <c r="B43" s="8"/>
      <c r="C43" s="120" t="s">
        <v>84</v>
      </c>
      <c r="D43" s="120"/>
      <c r="E43" s="9"/>
      <c r="F43" s="10" t="s">
        <v>85</v>
      </c>
      <c r="G43" s="11">
        <f>G44</f>
        <v>0</v>
      </c>
      <c r="H43" s="11"/>
      <c r="I43" s="11">
        <f>I44</f>
        <v>7218</v>
      </c>
      <c r="J43" s="127" t="s">
        <v>86</v>
      </c>
      <c r="K43" s="127"/>
      <c r="L43" s="128"/>
      <c r="M43" s="36">
        <f>M44</f>
        <v>6816.3</v>
      </c>
      <c r="N43" s="58">
        <f t="shared" si="2"/>
        <v>0.9443474646716542</v>
      </c>
    </row>
    <row r="44" spans="2:14" ht="51.75" customHeight="1">
      <c r="B44" s="8"/>
      <c r="C44" s="123"/>
      <c r="D44" s="123"/>
      <c r="E44" s="12" t="s">
        <v>87</v>
      </c>
      <c r="F44" s="19" t="s">
        <v>88</v>
      </c>
      <c r="G44" s="14">
        <v>0</v>
      </c>
      <c r="H44" s="14"/>
      <c r="I44" s="14">
        <f>J44-G44</f>
        <v>7218</v>
      </c>
      <c r="J44" s="129" t="s">
        <v>86</v>
      </c>
      <c r="K44" s="129"/>
      <c r="L44" s="130"/>
      <c r="M44" s="28">
        <v>6816.3</v>
      </c>
      <c r="N44" s="62">
        <f t="shared" si="2"/>
        <v>0.9443474646716542</v>
      </c>
    </row>
    <row r="45" spans="2:14" ht="27.75" customHeight="1">
      <c r="B45" s="96" t="s">
        <v>89</v>
      </c>
      <c r="C45" s="131"/>
      <c r="D45" s="131"/>
      <c r="E45" s="96"/>
      <c r="F45" s="37" t="s">
        <v>90</v>
      </c>
      <c r="G45" s="35">
        <f>G46+G49</f>
        <v>3172</v>
      </c>
      <c r="H45" s="35"/>
      <c r="I45" s="35">
        <f>I46+I49</f>
        <v>36264</v>
      </c>
      <c r="J45" s="132" t="s">
        <v>91</v>
      </c>
      <c r="K45" s="132"/>
      <c r="L45" s="133"/>
      <c r="M45" s="32">
        <f>M46+M49</f>
        <v>39112.77</v>
      </c>
      <c r="N45" s="61">
        <f t="shared" si="2"/>
        <v>0.9918036819150015</v>
      </c>
    </row>
    <row r="46" spans="2:14" ht="27" customHeight="1">
      <c r="B46" s="111"/>
      <c r="C46" s="134" t="s">
        <v>92</v>
      </c>
      <c r="D46" s="134"/>
      <c r="E46" s="87"/>
      <c r="F46" s="94" t="s">
        <v>93</v>
      </c>
      <c r="G46" s="11" t="str">
        <f>G47</f>
        <v>3172</v>
      </c>
      <c r="H46" s="11"/>
      <c r="I46" s="11">
        <f>I47</f>
        <v>-2</v>
      </c>
      <c r="J46" s="127" t="s">
        <v>94</v>
      </c>
      <c r="K46" s="127"/>
      <c r="L46" s="128"/>
      <c r="M46" s="36">
        <f>M47</f>
        <v>3167.53</v>
      </c>
      <c r="N46" s="58">
        <f t="shared" si="2"/>
        <v>0.9992208201892745</v>
      </c>
    </row>
    <row r="47" spans="2:14" ht="39" customHeight="1">
      <c r="B47" s="111"/>
      <c r="C47" s="111"/>
      <c r="D47" s="111"/>
      <c r="E47" s="86" t="s">
        <v>8</v>
      </c>
      <c r="F47" s="95" t="s">
        <v>9</v>
      </c>
      <c r="G47" s="14" t="s">
        <v>325</v>
      </c>
      <c r="H47" s="14"/>
      <c r="I47" s="14">
        <f>J47-G47</f>
        <v>-2</v>
      </c>
      <c r="J47" s="129" t="s">
        <v>94</v>
      </c>
      <c r="K47" s="129"/>
      <c r="L47" s="130"/>
      <c r="M47" s="28">
        <v>3167.53</v>
      </c>
      <c r="N47" s="62">
        <f t="shared" si="2"/>
        <v>0.9992208201892745</v>
      </c>
    </row>
    <row r="48" spans="2:14" ht="90" customHeight="1">
      <c r="B48" s="97" t="s">
        <v>0</v>
      </c>
      <c r="C48" s="135" t="s">
        <v>1</v>
      </c>
      <c r="D48" s="135"/>
      <c r="E48" s="98" t="s">
        <v>319</v>
      </c>
      <c r="F48" s="79" t="s">
        <v>2</v>
      </c>
      <c r="G48" s="79" t="s">
        <v>376</v>
      </c>
      <c r="H48" s="79"/>
      <c r="I48" s="79" t="s">
        <v>317</v>
      </c>
      <c r="J48" s="113" t="s">
        <v>324</v>
      </c>
      <c r="K48" s="113"/>
      <c r="L48" s="114"/>
      <c r="M48" s="81" t="s">
        <v>318</v>
      </c>
      <c r="N48" s="81" t="s">
        <v>320</v>
      </c>
    </row>
    <row r="49" spans="2:14" ht="16.5" customHeight="1">
      <c r="B49" s="8"/>
      <c r="C49" s="120" t="s">
        <v>95</v>
      </c>
      <c r="D49" s="120"/>
      <c r="E49" s="9"/>
      <c r="F49" s="10" t="s">
        <v>96</v>
      </c>
      <c r="G49" s="11">
        <f>G50</f>
        <v>0</v>
      </c>
      <c r="H49" s="11"/>
      <c r="I49" s="11">
        <f>I50</f>
        <v>36266</v>
      </c>
      <c r="J49" s="127" t="s">
        <v>97</v>
      </c>
      <c r="K49" s="127"/>
      <c r="L49" s="128"/>
      <c r="M49" s="42">
        <f>M50</f>
        <v>35945.24</v>
      </c>
      <c r="N49" s="58">
        <f t="shared" si="2"/>
        <v>0.9911553521204434</v>
      </c>
    </row>
    <row r="50" spans="2:14" ht="45" customHeight="1">
      <c r="B50" s="8"/>
      <c r="C50" s="123"/>
      <c r="D50" s="123"/>
      <c r="E50" s="12" t="s">
        <v>8</v>
      </c>
      <c r="F50" s="19" t="s">
        <v>9</v>
      </c>
      <c r="G50" s="14">
        <v>0</v>
      </c>
      <c r="H50" s="14"/>
      <c r="I50" s="14">
        <f>J50-G50</f>
        <v>36266</v>
      </c>
      <c r="J50" s="129" t="s">
        <v>97</v>
      </c>
      <c r="K50" s="129"/>
      <c r="L50" s="130"/>
      <c r="M50" s="31">
        <v>35945.24</v>
      </c>
      <c r="N50" s="62">
        <f t="shared" si="2"/>
        <v>0.9911553521204434</v>
      </c>
    </row>
    <row r="51" spans="2:14" ht="45" customHeight="1">
      <c r="B51" s="40" t="s">
        <v>372</v>
      </c>
      <c r="C51" s="139"/>
      <c r="D51" s="139"/>
      <c r="E51" s="54"/>
      <c r="F51" s="55" t="s">
        <v>373</v>
      </c>
      <c r="G51" s="56">
        <v>0</v>
      </c>
      <c r="H51" s="56"/>
      <c r="I51" s="56">
        <v>0</v>
      </c>
      <c r="J51" s="140">
        <v>0</v>
      </c>
      <c r="K51" s="141"/>
      <c r="L51" s="41"/>
      <c r="M51" s="57">
        <v>4164.62</v>
      </c>
      <c r="N51" s="63"/>
    </row>
    <row r="52" spans="2:14" ht="45" customHeight="1">
      <c r="B52" s="48"/>
      <c r="C52" s="142" t="s">
        <v>374</v>
      </c>
      <c r="D52" s="143"/>
      <c r="E52" s="47"/>
      <c r="F52" s="43" t="s">
        <v>375</v>
      </c>
      <c r="G52" s="44">
        <v>0</v>
      </c>
      <c r="H52" s="44"/>
      <c r="I52" s="44">
        <v>0</v>
      </c>
      <c r="J52" s="45"/>
      <c r="K52" s="52">
        <v>0</v>
      </c>
      <c r="L52" s="45"/>
      <c r="M52" s="46">
        <v>4164.62</v>
      </c>
      <c r="N52" s="58"/>
    </row>
    <row r="53" spans="2:14" ht="27.75" customHeight="1">
      <c r="B53" s="48"/>
      <c r="C53" s="144"/>
      <c r="D53" s="145"/>
      <c r="E53" s="12" t="s">
        <v>42</v>
      </c>
      <c r="F53" s="19" t="s">
        <v>43</v>
      </c>
      <c r="G53" s="49">
        <v>0</v>
      </c>
      <c r="H53" s="49"/>
      <c r="I53" s="49">
        <v>0</v>
      </c>
      <c r="J53" s="146">
        <v>0</v>
      </c>
      <c r="K53" s="147"/>
      <c r="L53" s="50"/>
      <c r="M53" s="51">
        <v>4164.62</v>
      </c>
      <c r="N53" s="62"/>
    </row>
    <row r="54" spans="2:14" ht="35.25" customHeight="1">
      <c r="B54" s="39" t="s">
        <v>98</v>
      </c>
      <c r="C54" s="136"/>
      <c r="D54" s="136"/>
      <c r="E54" s="5"/>
      <c r="F54" s="20" t="s">
        <v>99</v>
      </c>
      <c r="G54" s="7">
        <f>G55+G58+G65+G76+G82+G90</f>
        <v>10223464</v>
      </c>
      <c r="H54" s="7"/>
      <c r="I54" s="7">
        <f>I55+I58+I65+I76+I82+I90</f>
        <v>-34184</v>
      </c>
      <c r="J54" s="137" t="s">
        <v>100</v>
      </c>
      <c r="K54" s="137"/>
      <c r="L54" s="138"/>
      <c r="M54" s="59">
        <f>M55+M58+M65+M76+M82+M90</f>
        <v>10370896.98</v>
      </c>
      <c r="N54" s="60">
        <f>M54/J54</f>
        <v>1.0178243192845815</v>
      </c>
    </row>
    <row r="55" spans="2:14" ht="16.5" customHeight="1">
      <c r="B55" s="8"/>
      <c r="C55" s="120" t="s">
        <v>101</v>
      </c>
      <c r="D55" s="120"/>
      <c r="E55" s="9"/>
      <c r="F55" s="21" t="s">
        <v>102</v>
      </c>
      <c r="G55" s="11">
        <f>G56+G57</f>
        <v>4500</v>
      </c>
      <c r="H55" s="11"/>
      <c r="I55" s="11">
        <f>SUM(I56:I57)</f>
        <v>-4500</v>
      </c>
      <c r="J55" s="127" t="s">
        <v>103</v>
      </c>
      <c r="K55" s="127"/>
      <c r="L55" s="128"/>
      <c r="M55" s="53">
        <v>0</v>
      </c>
      <c r="N55" s="58"/>
    </row>
    <row r="56" spans="2:14" ht="19.5" customHeight="1">
      <c r="B56" s="8"/>
      <c r="C56" s="123"/>
      <c r="D56" s="123"/>
      <c r="E56" s="12" t="s">
        <v>104</v>
      </c>
      <c r="F56" s="22" t="s">
        <v>105</v>
      </c>
      <c r="G56" s="14" t="s">
        <v>326</v>
      </c>
      <c r="H56" s="14"/>
      <c r="I56" s="14">
        <f>J56-G56</f>
        <v>-3000</v>
      </c>
      <c r="J56" s="129" t="s">
        <v>103</v>
      </c>
      <c r="K56" s="129"/>
      <c r="L56" s="130"/>
      <c r="M56" s="27">
        <v>0</v>
      </c>
      <c r="N56" s="62"/>
    </row>
    <row r="57" spans="2:14" ht="16.5" customHeight="1">
      <c r="B57" s="8"/>
      <c r="C57" s="123"/>
      <c r="D57" s="123"/>
      <c r="E57" s="12" t="s">
        <v>106</v>
      </c>
      <c r="F57" s="22" t="s">
        <v>107</v>
      </c>
      <c r="G57" s="14" t="s">
        <v>327</v>
      </c>
      <c r="H57" s="14"/>
      <c r="I57" s="14">
        <f>J57-G57</f>
        <v>-1500</v>
      </c>
      <c r="J57" s="129" t="s">
        <v>103</v>
      </c>
      <c r="K57" s="129"/>
      <c r="L57" s="130"/>
      <c r="M57" s="27">
        <v>0</v>
      </c>
      <c r="N57" s="62"/>
    </row>
    <row r="58" spans="2:14" ht="35.25" customHeight="1">
      <c r="B58" s="8"/>
      <c r="C58" s="120" t="s">
        <v>108</v>
      </c>
      <c r="D58" s="120"/>
      <c r="E58" s="9"/>
      <c r="F58" s="21" t="s">
        <v>109</v>
      </c>
      <c r="G58" s="11">
        <f>G59+G60+G61+G62+G63+G64</f>
        <v>2442940</v>
      </c>
      <c r="H58" s="11"/>
      <c r="I58" s="11">
        <f>SUM(I59:I64)</f>
        <v>-179800</v>
      </c>
      <c r="J58" s="127" t="s">
        <v>110</v>
      </c>
      <c r="K58" s="127"/>
      <c r="L58" s="128"/>
      <c r="M58" s="53">
        <f>M59+M60+M61+M62+M63+M64</f>
        <v>2239997.4899999998</v>
      </c>
      <c r="N58" s="58">
        <f>M58/J58</f>
        <v>0.9897741589119541</v>
      </c>
    </row>
    <row r="59" spans="2:14" ht="16.5" customHeight="1">
      <c r="B59" s="8"/>
      <c r="C59" s="123"/>
      <c r="D59" s="123"/>
      <c r="E59" s="12" t="s">
        <v>111</v>
      </c>
      <c r="F59" s="22" t="s">
        <v>112</v>
      </c>
      <c r="G59" s="14" t="s">
        <v>328</v>
      </c>
      <c r="H59" s="14"/>
      <c r="I59" s="14">
        <f aca="true" t="shared" si="3" ref="I59:I64">J59-G59</f>
        <v>-259342</v>
      </c>
      <c r="J59" s="129" t="s">
        <v>113</v>
      </c>
      <c r="K59" s="129"/>
      <c r="L59" s="130"/>
      <c r="M59" s="31">
        <v>1986547.19</v>
      </c>
      <c r="N59" s="62">
        <f aca="true" t="shared" si="4" ref="N59:N74">M59/J59</f>
        <v>0.9942190973615909</v>
      </c>
    </row>
    <row r="60" spans="2:14" ht="16.5" customHeight="1">
      <c r="B60" s="8"/>
      <c r="C60" s="123"/>
      <c r="D60" s="123"/>
      <c r="E60" s="12" t="s">
        <v>114</v>
      </c>
      <c r="F60" s="22" t="s">
        <v>115</v>
      </c>
      <c r="G60" s="14" t="s">
        <v>329</v>
      </c>
      <c r="H60" s="14"/>
      <c r="I60" s="14">
        <f t="shared" si="3"/>
        <v>0</v>
      </c>
      <c r="J60" s="129" t="s">
        <v>116</v>
      </c>
      <c r="K60" s="129"/>
      <c r="L60" s="130"/>
      <c r="M60" s="27">
        <v>6134</v>
      </c>
      <c r="N60" s="62">
        <f t="shared" si="4"/>
        <v>1.0223333333333333</v>
      </c>
    </row>
    <row r="61" spans="2:14" ht="16.5" customHeight="1">
      <c r="B61" s="8"/>
      <c r="C61" s="123"/>
      <c r="D61" s="123"/>
      <c r="E61" s="12" t="s">
        <v>117</v>
      </c>
      <c r="F61" s="22" t="s">
        <v>118</v>
      </c>
      <c r="G61" s="14" t="s">
        <v>330</v>
      </c>
      <c r="H61" s="14"/>
      <c r="I61" s="14">
        <f t="shared" si="3"/>
        <v>0</v>
      </c>
      <c r="J61" s="129" t="s">
        <v>119</v>
      </c>
      <c r="K61" s="129"/>
      <c r="L61" s="130"/>
      <c r="M61" s="27">
        <v>150796.3</v>
      </c>
      <c r="N61" s="62">
        <f t="shared" si="4"/>
        <v>0.9251306748466257</v>
      </c>
    </row>
    <row r="62" spans="2:14" ht="16.5" customHeight="1">
      <c r="B62" s="8"/>
      <c r="C62" s="123"/>
      <c r="D62" s="123"/>
      <c r="E62" s="12" t="s">
        <v>120</v>
      </c>
      <c r="F62" s="22" t="s">
        <v>121</v>
      </c>
      <c r="G62" s="14" t="s">
        <v>331</v>
      </c>
      <c r="H62" s="14"/>
      <c r="I62" s="14">
        <f t="shared" si="3"/>
        <v>1110</v>
      </c>
      <c r="J62" s="129" t="s">
        <v>122</v>
      </c>
      <c r="K62" s="129"/>
      <c r="L62" s="130"/>
      <c r="M62" s="27">
        <v>17110</v>
      </c>
      <c r="N62" s="62">
        <f t="shared" si="4"/>
        <v>1</v>
      </c>
    </row>
    <row r="63" spans="2:14" ht="16.5" customHeight="1">
      <c r="B63" s="8"/>
      <c r="C63" s="123"/>
      <c r="D63" s="123"/>
      <c r="E63" s="12" t="s">
        <v>106</v>
      </c>
      <c r="F63" s="22" t="s">
        <v>107</v>
      </c>
      <c r="G63" s="14" t="s">
        <v>332</v>
      </c>
      <c r="H63" s="14"/>
      <c r="I63" s="14">
        <f t="shared" si="3"/>
        <v>10300</v>
      </c>
      <c r="J63" s="129" t="s">
        <v>123</v>
      </c>
      <c r="K63" s="129"/>
      <c r="L63" s="130"/>
      <c r="M63" s="27">
        <v>11278</v>
      </c>
      <c r="N63" s="62">
        <f t="shared" si="4"/>
        <v>1.0442592592592592</v>
      </c>
    </row>
    <row r="64" spans="2:14" ht="21.75" customHeight="1">
      <c r="B64" s="8"/>
      <c r="C64" s="123"/>
      <c r="D64" s="123"/>
      <c r="E64" s="12" t="s">
        <v>124</v>
      </c>
      <c r="F64" s="22" t="s">
        <v>125</v>
      </c>
      <c r="G64" s="14">
        <v>0</v>
      </c>
      <c r="H64" s="14"/>
      <c r="I64" s="14">
        <f t="shared" si="3"/>
        <v>68132</v>
      </c>
      <c r="J64" s="129" t="s">
        <v>126</v>
      </c>
      <c r="K64" s="129"/>
      <c r="L64" s="130"/>
      <c r="M64" s="27">
        <v>68132</v>
      </c>
      <c r="N64" s="62">
        <f t="shared" si="4"/>
        <v>1</v>
      </c>
    </row>
    <row r="65" spans="2:14" ht="42.75" customHeight="1">
      <c r="B65" s="8"/>
      <c r="C65" s="120" t="s">
        <v>127</v>
      </c>
      <c r="D65" s="120"/>
      <c r="E65" s="9"/>
      <c r="F65" s="21" t="s">
        <v>128</v>
      </c>
      <c r="G65" s="11">
        <f>G66+G67+G68+G69+G70+G71+G72+G73+G74+G75</f>
        <v>2216000</v>
      </c>
      <c r="H65" s="11"/>
      <c r="I65" s="11">
        <f>SUM(I66:I75)</f>
        <v>35645</v>
      </c>
      <c r="J65" s="127" t="s">
        <v>129</v>
      </c>
      <c r="K65" s="127"/>
      <c r="L65" s="128"/>
      <c r="M65" s="53">
        <f>M66+M67+M68+M69+M70+M71+M72+M73+M74+M75</f>
        <v>2270518.7699999996</v>
      </c>
      <c r="N65" s="58">
        <f t="shared" si="4"/>
        <v>1.0083822138925096</v>
      </c>
    </row>
    <row r="66" spans="2:14" ht="16.5" customHeight="1">
      <c r="B66" s="8"/>
      <c r="C66" s="123"/>
      <c r="D66" s="123"/>
      <c r="E66" s="12" t="s">
        <v>111</v>
      </c>
      <c r="F66" s="22" t="s">
        <v>112</v>
      </c>
      <c r="G66" s="14" t="s">
        <v>333</v>
      </c>
      <c r="H66" s="14"/>
      <c r="I66" s="14">
        <f aca="true" t="shared" si="5" ref="I66:I75">J66-G66</f>
        <v>-104000</v>
      </c>
      <c r="J66" s="129" t="s">
        <v>130</v>
      </c>
      <c r="K66" s="129"/>
      <c r="L66" s="130"/>
      <c r="M66" s="27">
        <v>1268297.8</v>
      </c>
      <c r="N66" s="62">
        <f t="shared" si="4"/>
        <v>0.9711315467075039</v>
      </c>
    </row>
    <row r="67" spans="2:14" ht="16.5" customHeight="1">
      <c r="B67" s="8"/>
      <c r="C67" s="123"/>
      <c r="D67" s="123"/>
      <c r="E67" s="12" t="s">
        <v>114</v>
      </c>
      <c r="F67" s="22" t="s">
        <v>115</v>
      </c>
      <c r="G67" s="14" t="s">
        <v>334</v>
      </c>
      <c r="H67" s="14"/>
      <c r="I67" s="14">
        <f t="shared" si="5"/>
        <v>0</v>
      </c>
      <c r="J67" s="129" t="s">
        <v>131</v>
      </c>
      <c r="K67" s="129"/>
      <c r="L67" s="130"/>
      <c r="M67" s="27">
        <v>86810.62</v>
      </c>
      <c r="N67" s="62">
        <f t="shared" si="4"/>
        <v>0.9645624444444444</v>
      </c>
    </row>
    <row r="68" spans="2:14" ht="16.5" customHeight="1">
      <c r="B68" s="8"/>
      <c r="C68" s="123"/>
      <c r="D68" s="123"/>
      <c r="E68" s="12" t="s">
        <v>117</v>
      </c>
      <c r="F68" s="22" t="s">
        <v>118</v>
      </c>
      <c r="G68" s="14" t="s">
        <v>335</v>
      </c>
      <c r="H68" s="14"/>
      <c r="I68" s="14">
        <f t="shared" si="5"/>
        <v>-41975</v>
      </c>
      <c r="J68" s="129" t="s">
        <v>132</v>
      </c>
      <c r="K68" s="129"/>
      <c r="L68" s="130"/>
      <c r="M68" s="27">
        <v>118307.94</v>
      </c>
      <c r="N68" s="62">
        <f t="shared" si="4"/>
        <v>1.002397288710019</v>
      </c>
    </row>
    <row r="69" spans="2:14" ht="16.5" customHeight="1">
      <c r="B69" s="8"/>
      <c r="C69" s="123"/>
      <c r="D69" s="123"/>
      <c r="E69" s="12" t="s">
        <v>120</v>
      </c>
      <c r="F69" s="22" t="s">
        <v>121</v>
      </c>
      <c r="G69" s="14" t="s">
        <v>334</v>
      </c>
      <c r="H69" s="14"/>
      <c r="I69" s="14">
        <f t="shared" si="5"/>
        <v>57130</v>
      </c>
      <c r="J69" s="129" t="s">
        <v>133</v>
      </c>
      <c r="K69" s="129"/>
      <c r="L69" s="130"/>
      <c r="M69" s="27">
        <v>154453.71</v>
      </c>
      <c r="N69" s="62">
        <f t="shared" si="4"/>
        <v>1.0497771358662407</v>
      </c>
    </row>
    <row r="70" spans="2:14" ht="16.5" customHeight="1">
      <c r="B70" s="8"/>
      <c r="C70" s="123"/>
      <c r="D70" s="123"/>
      <c r="E70" s="12" t="s">
        <v>134</v>
      </c>
      <c r="F70" s="22" t="s">
        <v>135</v>
      </c>
      <c r="G70" s="14">
        <v>0</v>
      </c>
      <c r="H70" s="14"/>
      <c r="I70" s="14">
        <f t="shared" si="5"/>
        <v>43900</v>
      </c>
      <c r="J70" s="129" t="s">
        <v>136</v>
      </c>
      <c r="K70" s="129"/>
      <c r="L70" s="130"/>
      <c r="M70" s="27">
        <v>48010</v>
      </c>
      <c r="N70" s="62">
        <f t="shared" si="4"/>
        <v>1.093621867881549</v>
      </c>
    </row>
    <row r="71" spans="2:14" ht="16.5" customHeight="1">
      <c r="B71" s="8"/>
      <c r="C71" s="123"/>
      <c r="D71" s="123"/>
      <c r="E71" s="12" t="s">
        <v>137</v>
      </c>
      <c r="F71" s="22" t="s">
        <v>138</v>
      </c>
      <c r="G71" s="14" t="s">
        <v>336</v>
      </c>
      <c r="H71" s="14"/>
      <c r="I71" s="14">
        <f t="shared" si="5"/>
        <v>14690</v>
      </c>
      <c r="J71" s="129" t="s">
        <v>139</v>
      </c>
      <c r="K71" s="129"/>
      <c r="L71" s="130"/>
      <c r="M71" s="27">
        <v>139030</v>
      </c>
      <c r="N71" s="62">
        <f t="shared" si="4"/>
        <v>1.032222139728265</v>
      </c>
    </row>
    <row r="72" spans="2:14" ht="33" customHeight="1">
      <c r="B72" s="8"/>
      <c r="C72" s="123"/>
      <c r="D72" s="123"/>
      <c r="E72" s="12" t="s">
        <v>140</v>
      </c>
      <c r="F72" s="22" t="s">
        <v>141</v>
      </c>
      <c r="G72" s="14" t="s">
        <v>337</v>
      </c>
      <c r="H72" s="14"/>
      <c r="I72" s="14">
        <f t="shared" si="5"/>
        <v>-1000</v>
      </c>
      <c r="J72" s="129" t="s">
        <v>103</v>
      </c>
      <c r="K72" s="129"/>
      <c r="L72" s="130"/>
      <c r="M72" s="27">
        <v>0</v>
      </c>
      <c r="N72" s="62"/>
    </row>
    <row r="73" spans="2:14" ht="16.5" customHeight="1">
      <c r="B73" s="8"/>
      <c r="C73" s="123"/>
      <c r="D73" s="123"/>
      <c r="E73" s="12" t="s">
        <v>142</v>
      </c>
      <c r="F73" s="22" t="s">
        <v>143</v>
      </c>
      <c r="G73" s="14" t="s">
        <v>338</v>
      </c>
      <c r="H73" s="14"/>
      <c r="I73" s="14">
        <f t="shared" si="5"/>
        <v>54300</v>
      </c>
      <c r="J73" s="129" t="s">
        <v>144</v>
      </c>
      <c r="K73" s="129"/>
      <c r="L73" s="130"/>
      <c r="M73" s="27">
        <v>414852.61</v>
      </c>
      <c r="N73" s="62">
        <f t="shared" si="4"/>
        <v>1.1083425327277585</v>
      </c>
    </row>
    <row r="74" spans="2:14" ht="16.5" customHeight="1">
      <c r="B74" s="8"/>
      <c r="C74" s="123"/>
      <c r="D74" s="123"/>
      <c r="E74" s="12" t="s">
        <v>106</v>
      </c>
      <c r="F74" s="22" t="s">
        <v>107</v>
      </c>
      <c r="G74" s="14" t="s">
        <v>339</v>
      </c>
      <c r="H74" s="14"/>
      <c r="I74" s="14">
        <f t="shared" si="5"/>
        <v>12600</v>
      </c>
      <c r="J74" s="129" t="s">
        <v>145</v>
      </c>
      <c r="K74" s="129"/>
      <c r="L74" s="130"/>
      <c r="M74" s="27">
        <v>40756.09</v>
      </c>
      <c r="N74" s="62">
        <f t="shared" si="4"/>
        <v>1.0839385638297871</v>
      </c>
    </row>
    <row r="75" spans="2:14" ht="20.25" customHeight="1">
      <c r="B75" s="8"/>
      <c r="C75" s="123"/>
      <c r="D75" s="123"/>
      <c r="E75" s="12" t="s">
        <v>124</v>
      </c>
      <c r="F75" s="22" t="s">
        <v>125</v>
      </c>
      <c r="G75" s="14">
        <v>0</v>
      </c>
      <c r="H75" s="14"/>
      <c r="I75" s="14">
        <f t="shared" si="5"/>
        <v>0</v>
      </c>
      <c r="J75" s="129" t="s">
        <v>103</v>
      </c>
      <c r="K75" s="129"/>
      <c r="L75" s="130"/>
      <c r="M75" s="27">
        <v>0</v>
      </c>
      <c r="N75" s="64"/>
    </row>
    <row r="76" spans="2:14" ht="19.5" customHeight="1">
      <c r="B76" s="8"/>
      <c r="C76" s="120" t="s">
        <v>146</v>
      </c>
      <c r="D76" s="120"/>
      <c r="E76" s="9"/>
      <c r="F76" s="21" t="s">
        <v>147</v>
      </c>
      <c r="G76" s="11">
        <f>G77+G78+G79+G80+G81</f>
        <v>294000</v>
      </c>
      <c r="H76" s="11"/>
      <c r="I76" s="11">
        <f>SUM(I77:I81)</f>
        <v>8171</v>
      </c>
      <c r="J76" s="127" t="s">
        <v>148</v>
      </c>
      <c r="K76" s="127"/>
      <c r="L76" s="128"/>
      <c r="M76" s="53">
        <f>M77+M78+M79+M80+M81</f>
        <v>308624.99</v>
      </c>
      <c r="N76" s="58">
        <f>M76/J76</f>
        <v>1.0213587339618957</v>
      </c>
    </row>
    <row r="77" spans="2:14" ht="16.5" customHeight="1">
      <c r="B77" s="8"/>
      <c r="C77" s="123"/>
      <c r="D77" s="123"/>
      <c r="E77" s="12" t="s">
        <v>149</v>
      </c>
      <c r="F77" s="22" t="s">
        <v>150</v>
      </c>
      <c r="G77" s="14" t="s">
        <v>340</v>
      </c>
      <c r="H77" s="14"/>
      <c r="I77" s="14">
        <f>J77-G77</f>
        <v>2860</v>
      </c>
      <c r="J77" s="129" t="s">
        <v>151</v>
      </c>
      <c r="K77" s="129"/>
      <c r="L77" s="130"/>
      <c r="M77" s="27">
        <v>47837.5</v>
      </c>
      <c r="N77" s="62">
        <f aca="true" t="shared" si="6" ref="N77:N105">M77/J77</f>
        <v>1.0208600085360648</v>
      </c>
    </row>
    <row r="78" spans="2:14" ht="16.5" customHeight="1">
      <c r="B78" s="8"/>
      <c r="C78" s="123"/>
      <c r="D78" s="123"/>
      <c r="E78" s="12" t="s">
        <v>152</v>
      </c>
      <c r="F78" s="22" t="s">
        <v>153</v>
      </c>
      <c r="G78" s="14" t="s">
        <v>341</v>
      </c>
      <c r="H78" s="14"/>
      <c r="I78" s="14">
        <f>J78-G78</f>
        <v>0</v>
      </c>
      <c r="J78" s="129" t="s">
        <v>154</v>
      </c>
      <c r="K78" s="129"/>
      <c r="L78" s="130"/>
      <c r="M78" s="27">
        <v>229443.16</v>
      </c>
      <c r="N78" s="62">
        <f t="shared" si="6"/>
        <v>0.9975789565217391</v>
      </c>
    </row>
    <row r="79" spans="2:14" ht="30" customHeight="1">
      <c r="B79" s="8"/>
      <c r="C79" s="123"/>
      <c r="D79" s="123"/>
      <c r="E79" s="12" t="s">
        <v>140</v>
      </c>
      <c r="F79" s="22" t="s">
        <v>141</v>
      </c>
      <c r="G79" s="14" t="s">
        <v>342</v>
      </c>
      <c r="H79" s="14"/>
      <c r="I79" s="14">
        <f>J79-G79</f>
        <v>-5000</v>
      </c>
      <c r="J79" s="129" t="s">
        <v>155</v>
      </c>
      <c r="K79" s="129"/>
      <c r="L79" s="130"/>
      <c r="M79" s="27">
        <v>15032.67</v>
      </c>
      <c r="N79" s="62">
        <f t="shared" si="6"/>
        <v>1.002178</v>
      </c>
    </row>
    <row r="80" spans="2:14" ht="16.5" customHeight="1">
      <c r="B80" s="8"/>
      <c r="C80" s="123"/>
      <c r="D80" s="123"/>
      <c r="E80" s="12" t="s">
        <v>39</v>
      </c>
      <c r="F80" s="22" t="s">
        <v>40</v>
      </c>
      <c r="G80" s="14">
        <v>0</v>
      </c>
      <c r="H80" s="14"/>
      <c r="I80" s="14">
        <f>J80-G80</f>
        <v>2390</v>
      </c>
      <c r="J80" s="129" t="s">
        <v>156</v>
      </c>
      <c r="K80" s="129"/>
      <c r="L80" s="130"/>
      <c r="M80" s="27">
        <v>2632.25</v>
      </c>
      <c r="N80" s="62">
        <f t="shared" si="6"/>
        <v>1.1013598326359832</v>
      </c>
    </row>
    <row r="81" spans="2:14" ht="53.25" customHeight="1">
      <c r="B81" s="8"/>
      <c r="C81" s="123"/>
      <c r="D81" s="123"/>
      <c r="E81" s="12" t="s">
        <v>157</v>
      </c>
      <c r="F81" s="22" t="s">
        <v>158</v>
      </c>
      <c r="G81" s="14">
        <v>0</v>
      </c>
      <c r="H81" s="14"/>
      <c r="I81" s="14">
        <f>J81-G81</f>
        <v>7921</v>
      </c>
      <c r="J81" s="129" t="s">
        <v>159</v>
      </c>
      <c r="K81" s="129"/>
      <c r="L81" s="130"/>
      <c r="M81" s="27">
        <v>13679.41</v>
      </c>
      <c r="N81" s="62">
        <f t="shared" si="6"/>
        <v>1.7269801792702941</v>
      </c>
    </row>
    <row r="82" spans="2:14" ht="21.75" customHeight="1">
      <c r="B82" s="8"/>
      <c r="C82" s="120" t="s">
        <v>160</v>
      </c>
      <c r="D82" s="120"/>
      <c r="E82" s="9"/>
      <c r="F82" s="23" t="s">
        <v>161</v>
      </c>
      <c r="G82" s="11">
        <f>G83+G89</f>
        <v>5264524</v>
      </c>
      <c r="H82" s="10"/>
      <c r="I82" s="11">
        <f>I83+I89</f>
        <v>100000</v>
      </c>
      <c r="J82" s="121" t="s">
        <v>162</v>
      </c>
      <c r="K82" s="121"/>
      <c r="L82" s="122"/>
      <c r="M82" s="53">
        <f>M83+M89</f>
        <v>5543149.33</v>
      </c>
      <c r="N82" s="58">
        <f t="shared" si="6"/>
        <v>1.0332975171702092</v>
      </c>
    </row>
    <row r="83" spans="1:14" ht="19.5" customHeight="1">
      <c r="A83" s="24"/>
      <c r="B83" s="25"/>
      <c r="C83" s="148"/>
      <c r="D83" s="148"/>
      <c r="E83" s="26" t="s">
        <v>163</v>
      </c>
      <c r="F83" s="19" t="s">
        <v>164</v>
      </c>
      <c r="G83" s="14" t="s">
        <v>343</v>
      </c>
      <c r="H83" s="19"/>
      <c r="I83" s="14">
        <f>J83-G83</f>
        <v>0</v>
      </c>
      <c r="J83" s="124" t="s">
        <v>165</v>
      </c>
      <c r="K83" s="124"/>
      <c r="L83" s="125"/>
      <c r="M83" s="27">
        <v>5150874</v>
      </c>
      <c r="N83" s="62">
        <f t="shared" si="6"/>
        <v>1.017049973501952</v>
      </c>
    </row>
    <row r="84" spans="1:14" ht="15" customHeight="1" hidden="1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27"/>
      <c r="N84" s="62" t="e">
        <f t="shared" si="6"/>
        <v>#DIV/0!</v>
      </c>
    </row>
    <row r="85" spans="1:14" ht="5.25" customHeight="1" hidden="1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50" t="s">
        <v>166</v>
      </c>
      <c r="L85" s="24"/>
      <c r="M85" s="27"/>
      <c r="N85" s="62" t="e">
        <f t="shared" si="6"/>
        <v>#DIV/0!</v>
      </c>
    </row>
    <row r="86" spans="1:14" ht="11.25" customHeight="1" hidden="1">
      <c r="A86" s="24"/>
      <c r="B86" s="150" t="s">
        <v>83</v>
      </c>
      <c r="C86" s="150"/>
      <c r="D86" s="149"/>
      <c r="E86" s="149"/>
      <c r="F86" s="149"/>
      <c r="G86" s="149"/>
      <c r="H86" s="149"/>
      <c r="I86" s="149"/>
      <c r="J86" s="149"/>
      <c r="K86" s="150"/>
      <c r="L86" s="24"/>
      <c r="M86" s="27"/>
      <c r="N86" s="62" t="e">
        <f t="shared" si="6"/>
        <v>#DIV/0!</v>
      </c>
    </row>
    <row r="87" spans="1:14" ht="5.25" customHeight="1" hidden="1">
      <c r="A87" s="24"/>
      <c r="B87" s="150"/>
      <c r="C87" s="150"/>
      <c r="D87" s="149"/>
      <c r="E87" s="149"/>
      <c r="F87" s="149"/>
      <c r="G87" s="149"/>
      <c r="H87" s="149"/>
      <c r="I87" s="149"/>
      <c r="J87" s="149"/>
      <c r="K87" s="149"/>
      <c r="L87" s="149"/>
      <c r="M87" s="27"/>
      <c r="N87" s="62" t="e">
        <f t="shared" si="6"/>
        <v>#DIV/0!</v>
      </c>
    </row>
    <row r="88" spans="1:14" ht="63.75" customHeight="1" hidden="1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27"/>
      <c r="N88" s="62" t="e">
        <f t="shared" si="6"/>
        <v>#DIV/0!</v>
      </c>
    </row>
    <row r="89" spans="1:14" ht="16.5" customHeight="1">
      <c r="A89" s="24"/>
      <c r="B89" s="25"/>
      <c r="C89" s="148"/>
      <c r="D89" s="148"/>
      <c r="E89" s="26" t="s">
        <v>167</v>
      </c>
      <c r="F89" s="19" t="s">
        <v>168</v>
      </c>
      <c r="G89" s="15" t="s">
        <v>344</v>
      </c>
      <c r="H89" s="19"/>
      <c r="I89" s="14">
        <f>J89-G89</f>
        <v>100000</v>
      </c>
      <c r="J89" s="124" t="s">
        <v>169</v>
      </c>
      <c r="K89" s="124"/>
      <c r="L89" s="125"/>
      <c r="M89" s="27">
        <v>392275.33</v>
      </c>
      <c r="N89" s="62">
        <f t="shared" si="6"/>
        <v>1.3075844333333333</v>
      </c>
    </row>
    <row r="90" spans="2:14" ht="25.5" customHeight="1">
      <c r="B90" s="8"/>
      <c r="C90" s="120" t="s">
        <v>170</v>
      </c>
      <c r="D90" s="120"/>
      <c r="E90" s="9"/>
      <c r="F90" s="10" t="s">
        <v>171</v>
      </c>
      <c r="G90" s="11" t="str">
        <f>G91</f>
        <v>1500</v>
      </c>
      <c r="H90" s="10"/>
      <c r="I90" s="11">
        <f>I91</f>
        <v>6300</v>
      </c>
      <c r="J90" s="121" t="s">
        <v>172</v>
      </c>
      <c r="K90" s="121"/>
      <c r="L90" s="122"/>
      <c r="M90" s="53">
        <f>M91</f>
        <v>8606.4</v>
      </c>
      <c r="N90" s="58">
        <f t="shared" si="6"/>
        <v>1.1033846153846154</v>
      </c>
    </row>
    <row r="91" spans="2:14" ht="16.5" customHeight="1">
      <c r="B91" s="8"/>
      <c r="C91" s="123"/>
      <c r="D91" s="123"/>
      <c r="E91" s="12" t="s">
        <v>74</v>
      </c>
      <c r="F91" s="19" t="s">
        <v>75</v>
      </c>
      <c r="G91" s="14" t="s">
        <v>327</v>
      </c>
      <c r="H91" s="13"/>
      <c r="I91" s="14">
        <f>J91-G91</f>
        <v>6300</v>
      </c>
      <c r="J91" s="124" t="s">
        <v>172</v>
      </c>
      <c r="K91" s="124"/>
      <c r="L91" s="125"/>
      <c r="M91" s="27">
        <v>8606.4</v>
      </c>
      <c r="N91" s="62">
        <f t="shared" si="6"/>
        <v>1.1033846153846154</v>
      </c>
    </row>
    <row r="92" spans="2:14" ht="16.5" customHeight="1">
      <c r="B92" s="84" t="s">
        <v>173</v>
      </c>
      <c r="C92" s="151"/>
      <c r="D92" s="151"/>
      <c r="E92" s="84"/>
      <c r="F92" s="85" t="s">
        <v>174</v>
      </c>
      <c r="G92" s="100">
        <f>G93+G95+G97+G102+G104</f>
        <v>18380651</v>
      </c>
      <c r="H92" s="85"/>
      <c r="I92" s="100">
        <f>I93+I95+I97+I102+I104</f>
        <v>451058</v>
      </c>
      <c r="J92" s="152" t="s">
        <v>175</v>
      </c>
      <c r="K92" s="152"/>
      <c r="L92" s="153"/>
      <c r="M92" s="101">
        <f>M93+M95+M97+M102+M104</f>
        <v>18787858.02</v>
      </c>
      <c r="N92" s="102">
        <f t="shared" si="6"/>
        <v>0.9976714285463948</v>
      </c>
    </row>
    <row r="93" spans="2:14" ht="19.5" customHeight="1">
      <c r="B93" s="111"/>
      <c r="C93" s="134" t="s">
        <v>176</v>
      </c>
      <c r="D93" s="134"/>
      <c r="E93" s="87"/>
      <c r="F93" s="88" t="s">
        <v>177</v>
      </c>
      <c r="G93" s="103" t="str">
        <f>G94</f>
        <v>8533389</v>
      </c>
      <c r="H93" s="90"/>
      <c r="I93" s="103">
        <f>I94</f>
        <v>385098</v>
      </c>
      <c r="J93" s="154" t="s">
        <v>178</v>
      </c>
      <c r="K93" s="154"/>
      <c r="L93" s="154"/>
      <c r="M93" s="53">
        <f>M94</f>
        <v>8918487</v>
      </c>
      <c r="N93" s="58">
        <f t="shared" si="6"/>
        <v>1</v>
      </c>
    </row>
    <row r="94" spans="2:14" ht="16.5" customHeight="1">
      <c r="B94" s="111"/>
      <c r="C94" s="111"/>
      <c r="D94" s="111"/>
      <c r="E94" s="86" t="s">
        <v>179</v>
      </c>
      <c r="F94" s="89" t="s">
        <v>180</v>
      </c>
      <c r="G94" s="104" t="s">
        <v>345</v>
      </c>
      <c r="H94" s="105"/>
      <c r="I94" s="104">
        <f>J94-G94</f>
        <v>385098</v>
      </c>
      <c r="J94" s="155" t="s">
        <v>178</v>
      </c>
      <c r="K94" s="155"/>
      <c r="L94" s="155"/>
      <c r="M94" s="27">
        <v>8918487</v>
      </c>
      <c r="N94" s="62">
        <f t="shared" si="6"/>
        <v>1</v>
      </c>
    </row>
    <row r="95" spans="2:14" ht="16.5" customHeight="1">
      <c r="B95" s="111"/>
      <c r="C95" s="134" t="s">
        <v>181</v>
      </c>
      <c r="D95" s="134"/>
      <c r="E95" s="87"/>
      <c r="F95" s="90" t="s">
        <v>182</v>
      </c>
      <c r="G95" s="103" t="str">
        <f>G96</f>
        <v>8314710</v>
      </c>
      <c r="H95" s="90"/>
      <c r="I95" s="103">
        <f>I96</f>
        <v>0</v>
      </c>
      <c r="J95" s="154" t="s">
        <v>183</v>
      </c>
      <c r="K95" s="154"/>
      <c r="L95" s="154"/>
      <c r="M95" s="53">
        <f>M96</f>
        <v>8314710</v>
      </c>
      <c r="N95" s="58">
        <f t="shared" si="6"/>
        <v>1</v>
      </c>
    </row>
    <row r="96" spans="2:14" ht="16.5" customHeight="1">
      <c r="B96" s="111"/>
      <c r="C96" s="111"/>
      <c r="D96" s="111"/>
      <c r="E96" s="86" t="s">
        <v>179</v>
      </c>
      <c r="F96" s="89" t="s">
        <v>180</v>
      </c>
      <c r="G96" s="104" t="s">
        <v>346</v>
      </c>
      <c r="H96" s="105"/>
      <c r="I96" s="104">
        <f>J96-G96</f>
        <v>0</v>
      </c>
      <c r="J96" s="155" t="s">
        <v>183</v>
      </c>
      <c r="K96" s="155"/>
      <c r="L96" s="155"/>
      <c r="M96" s="27">
        <v>8314710</v>
      </c>
      <c r="N96" s="62">
        <f t="shared" si="6"/>
        <v>1</v>
      </c>
    </row>
    <row r="97" spans="2:14" ht="16.5" customHeight="1">
      <c r="B97" s="111"/>
      <c r="C97" s="134" t="s">
        <v>184</v>
      </c>
      <c r="D97" s="134"/>
      <c r="E97" s="87"/>
      <c r="F97" s="90" t="s">
        <v>185</v>
      </c>
      <c r="G97" s="103">
        <f>G98+G99+G101</f>
        <v>20000</v>
      </c>
      <c r="H97" s="90"/>
      <c r="I97" s="103">
        <f>SUM(I98:I101)</f>
        <v>65960</v>
      </c>
      <c r="J97" s="154" t="s">
        <v>186</v>
      </c>
      <c r="K97" s="154"/>
      <c r="L97" s="154"/>
      <c r="M97" s="53">
        <f>M98+M99+M101</f>
        <v>90707.87</v>
      </c>
      <c r="N97" s="58">
        <f t="shared" si="6"/>
        <v>1.0552334806886923</v>
      </c>
    </row>
    <row r="98" spans="2:14" ht="16.5" customHeight="1">
      <c r="B98" s="111"/>
      <c r="C98" s="111"/>
      <c r="D98" s="111"/>
      <c r="E98" s="86" t="s">
        <v>39</v>
      </c>
      <c r="F98" s="89" t="s">
        <v>40</v>
      </c>
      <c r="G98" s="104" t="s">
        <v>342</v>
      </c>
      <c r="H98" s="105"/>
      <c r="I98" s="104">
        <f>J98-G98</f>
        <v>-7000</v>
      </c>
      <c r="J98" s="155" t="s">
        <v>187</v>
      </c>
      <c r="K98" s="155"/>
      <c r="L98" s="155"/>
      <c r="M98" s="27">
        <v>17748.47</v>
      </c>
      <c r="N98" s="62">
        <f t="shared" si="6"/>
        <v>1.3652669230769232</v>
      </c>
    </row>
    <row r="99" spans="2:14" ht="27" customHeight="1">
      <c r="B99" s="111"/>
      <c r="C99" s="111"/>
      <c r="D99" s="111"/>
      <c r="E99" s="86" t="s">
        <v>188</v>
      </c>
      <c r="F99" s="89" t="s">
        <v>189</v>
      </c>
      <c r="G99" s="104">
        <v>0</v>
      </c>
      <c r="H99" s="105"/>
      <c r="I99" s="104">
        <f>J99-G99</f>
        <v>48362</v>
      </c>
      <c r="J99" s="155" t="s">
        <v>190</v>
      </c>
      <c r="K99" s="155"/>
      <c r="L99" s="155"/>
      <c r="M99" s="27">
        <v>48362.03</v>
      </c>
      <c r="N99" s="62">
        <f t="shared" si="6"/>
        <v>1.0000006203217402</v>
      </c>
    </row>
    <row r="100" spans="2:14" ht="98.25" customHeight="1">
      <c r="B100" s="82" t="s">
        <v>0</v>
      </c>
      <c r="C100" s="158" t="s">
        <v>1</v>
      </c>
      <c r="D100" s="158"/>
      <c r="E100" s="83" t="s">
        <v>319</v>
      </c>
      <c r="F100" s="82" t="s">
        <v>2</v>
      </c>
      <c r="G100" s="82" t="s">
        <v>376</v>
      </c>
      <c r="H100" s="82"/>
      <c r="I100" s="82" t="s">
        <v>317</v>
      </c>
      <c r="J100" s="158" t="s">
        <v>324</v>
      </c>
      <c r="K100" s="158"/>
      <c r="L100" s="158"/>
      <c r="M100" s="81" t="s">
        <v>318</v>
      </c>
      <c r="N100" s="81" t="s">
        <v>320</v>
      </c>
    </row>
    <row r="101" spans="2:14" ht="32.25" customHeight="1">
      <c r="B101" s="8"/>
      <c r="C101" s="123"/>
      <c r="D101" s="123"/>
      <c r="E101" s="73" t="s">
        <v>22</v>
      </c>
      <c r="F101" s="74" t="s">
        <v>23</v>
      </c>
      <c r="G101" s="75">
        <v>0</v>
      </c>
      <c r="H101" s="76"/>
      <c r="I101" s="75">
        <f>J101-G101</f>
        <v>24598</v>
      </c>
      <c r="J101" s="156" t="s">
        <v>191</v>
      </c>
      <c r="K101" s="156"/>
      <c r="L101" s="157"/>
      <c r="M101" s="77">
        <v>24597.37</v>
      </c>
      <c r="N101" s="78">
        <f t="shared" si="6"/>
        <v>0.9999743881616391</v>
      </c>
    </row>
    <row r="102" spans="2:14" ht="16.5" customHeight="1">
      <c r="B102" s="8"/>
      <c r="C102" s="120" t="s">
        <v>192</v>
      </c>
      <c r="D102" s="120"/>
      <c r="E102" s="9"/>
      <c r="F102" s="10" t="s">
        <v>193</v>
      </c>
      <c r="G102" s="11" t="str">
        <f>G103</f>
        <v>771862</v>
      </c>
      <c r="H102" s="11"/>
      <c r="I102" s="11">
        <f>I103</f>
        <v>0</v>
      </c>
      <c r="J102" s="121" t="s">
        <v>194</v>
      </c>
      <c r="K102" s="121"/>
      <c r="L102" s="122"/>
      <c r="M102" s="53">
        <f>M103</f>
        <v>771862</v>
      </c>
      <c r="N102" s="58">
        <f t="shared" si="6"/>
        <v>1</v>
      </c>
    </row>
    <row r="103" spans="2:14" ht="16.5" customHeight="1">
      <c r="B103" s="8"/>
      <c r="C103" s="123"/>
      <c r="D103" s="123"/>
      <c r="E103" s="12" t="s">
        <v>179</v>
      </c>
      <c r="F103" s="19" t="s">
        <v>180</v>
      </c>
      <c r="G103" s="14" t="s">
        <v>347</v>
      </c>
      <c r="H103" s="14"/>
      <c r="I103" s="14">
        <f>J103-G103</f>
        <v>0</v>
      </c>
      <c r="J103" s="124" t="s">
        <v>194</v>
      </c>
      <c r="K103" s="124"/>
      <c r="L103" s="125"/>
      <c r="M103" s="27">
        <v>771862</v>
      </c>
      <c r="N103" s="62">
        <f t="shared" si="6"/>
        <v>1</v>
      </c>
    </row>
    <row r="104" spans="2:14" ht="16.5" customHeight="1">
      <c r="B104" s="8"/>
      <c r="C104" s="120" t="s">
        <v>195</v>
      </c>
      <c r="D104" s="120"/>
      <c r="E104" s="9"/>
      <c r="F104" s="10" t="s">
        <v>196</v>
      </c>
      <c r="G104" s="11" t="str">
        <f>G105</f>
        <v>740690</v>
      </c>
      <c r="H104" s="11"/>
      <c r="I104" s="11">
        <f>I105</f>
        <v>0</v>
      </c>
      <c r="J104" s="121" t="s">
        <v>197</v>
      </c>
      <c r="K104" s="121"/>
      <c r="L104" s="122"/>
      <c r="M104" s="53">
        <f>M105</f>
        <v>692091.15</v>
      </c>
      <c r="N104" s="58">
        <f t="shared" si="6"/>
        <v>0.934387058013474</v>
      </c>
    </row>
    <row r="105" spans="2:14" ht="48" customHeight="1">
      <c r="B105" s="8"/>
      <c r="C105" s="123"/>
      <c r="D105" s="123"/>
      <c r="E105" s="12" t="s">
        <v>198</v>
      </c>
      <c r="F105" s="19" t="s">
        <v>199</v>
      </c>
      <c r="G105" s="14" t="s">
        <v>348</v>
      </c>
      <c r="H105" s="14"/>
      <c r="I105" s="14">
        <f>J105-G105</f>
        <v>0</v>
      </c>
      <c r="J105" s="124" t="s">
        <v>197</v>
      </c>
      <c r="K105" s="124"/>
      <c r="L105" s="125"/>
      <c r="M105" s="27">
        <v>692091.15</v>
      </c>
      <c r="N105" s="62">
        <f t="shared" si="6"/>
        <v>0.934387058013474</v>
      </c>
    </row>
    <row r="106" spans="2:14" ht="94.5" customHeight="1" hidden="1">
      <c r="B106" s="1" t="s">
        <v>0</v>
      </c>
      <c r="C106" s="172" t="s">
        <v>1</v>
      </c>
      <c r="D106" s="172"/>
      <c r="E106" s="2" t="s">
        <v>319</v>
      </c>
      <c r="F106" s="1" t="s">
        <v>2</v>
      </c>
      <c r="G106" s="1" t="s">
        <v>323</v>
      </c>
      <c r="H106" s="1"/>
      <c r="I106" s="1" t="s">
        <v>317</v>
      </c>
      <c r="J106" s="172" t="s">
        <v>324</v>
      </c>
      <c r="K106" s="172"/>
      <c r="L106" s="173"/>
      <c r="M106" s="4" t="s">
        <v>318</v>
      </c>
      <c r="N106" s="4" t="s">
        <v>320</v>
      </c>
    </row>
    <row r="107" spans="2:14" ht="16.5" customHeight="1">
      <c r="B107" s="5" t="s">
        <v>200</v>
      </c>
      <c r="C107" s="159"/>
      <c r="D107" s="159"/>
      <c r="E107" s="5"/>
      <c r="F107" s="6" t="s">
        <v>201</v>
      </c>
      <c r="G107" s="7">
        <f>G108+G113+G115+G118+G120+G122+G125</f>
        <v>365120</v>
      </c>
      <c r="H107" s="6"/>
      <c r="I107" s="7">
        <f>I108+I113+I115+I118+I120+I122+I125</f>
        <v>63024</v>
      </c>
      <c r="J107" s="160" t="s">
        <v>202</v>
      </c>
      <c r="K107" s="160"/>
      <c r="L107" s="161"/>
      <c r="M107" s="59">
        <f>M108+M113+M115+M118+M120+M122+M125</f>
        <v>497326.23</v>
      </c>
      <c r="N107" s="61">
        <f>M107/J107</f>
        <v>1.1615863587951716</v>
      </c>
    </row>
    <row r="108" spans="2:14" ht="16.5" customHeight="1">
      <c r="B108" s="8"/>
      <c r="C108" s="120" t="s">
        <v>203</v>
      </c>
      <c r="D108" s="120"/>
      <c r="E108" s="9"/>
      <c r="F108" s="10" t="s">
        <v>204</v>
      </c>
      <c r="G108" s="11">
        <f>G109+G111+G112</f>
        <v>1100</v>
      </c>
      <c r="H108" s="10"/>
      <c r="I108" s="11">
        <f>I109+I111+I112</f>
        <v>28294</v>
      </c>
      <c r="J108" s="121" t="s">
        <v>205</v>
      </c>
      <c r="K108" s="121"/>
      <c r="L108" s="122"/>
      <c r="M108" s="53">
        <f>M109+M110+M111+M112</f>
        <v>30983.13</v>
      </c>
      <c r="N108" s="58">
        <f>M108/J108</f>
        <v>1.0540630740967545</v>
      </c>
    </row>
    <row r="109" spans="2:14" ht="16.5" customHeight="1">
      <c r="B109" s="8"/>
      <c r="C109" s="123"/>
      <c r="D109" s="123"/>
      <c r="E109" s="12" t="s">
        <v>206</v>
      </c>
      <c r="F109" s="19" t="s">
        <v>207</v>
      </c>
      <c r="G109" s="14">
        <v>0</v>
      </c>
      <c r="H109" s="13"/>
      <c r="I109" s="14">
        <f>J109-G109</f>
        <v>11863</v>
      </c>
      <c r="J109" s="124" t="s">
        <v>208</v>
      </c>
      <c r="K109" s="124"/>
      <c r="L109" s="125"/>
      <c r="M109" s="27">
        <v>13546.36</v>
      </c>
      <c r="N109" s="65">
        <f>M109/J109</f>
        <v>1.1419000252887128</v>
      </c>
    </row>
    <row r="110" spans="2:14" ht="16.5" customHeight="1">
      <c r="B110" s="8"/>
      <c r="C110" s="162"/>
      <c r="D110" s="163"/>
      <c r="E110" s="12" t="s">
        <v>39</v>
      </c>
      <c r="F110" s="19" t="s">
        <v>40</v>
      </c>
      <c r="G110" s="14">
        <v>0</v>
      </c>
      <c r="H110" s="13"/>
      <c r="I110" s="14">
        <v>0</v>
      </c>
      <c r="J110" s="130">
        <v>0</v>
      </c>
      <c r="K110" s="164"/>
      <c r="L110" s="38"/>
      <c r="M110" s="27">
        <v>2.2</v>
      </c>
      <c r="N110" s="65"/>
    </row>
    <row r="111" spans="2:14" ht="16.5" customHeight="1">
      <c r="B111" s="8"/>
      <c r="C111" s="123"/>
      <c r="D111" s="123"/>
      <c r="E111" s="12" t="s">
        <v>42</v>
      </c>
      <c r="F111" s="19" t="s">
        <v>43</v>
      </c>
      <c r="G111" s="14" t="s">
        <v>349</v>
      </c>
      <c r="H111" s="13"/>
      <c r="I111" s="14">
        <f>J111-G111</f>
        <v>0</v>
      </c>
      <c r="J111" s="124" t="s">
        <v>209</v>
      </c>
      <c r="K111" s="124"/>
      <c r="L111" s="125"/>
      <c r="M111" s="27">
        <v>1003.2</v>
      </c>
      <c r="N111" s="65">
        <f aca="true" t="shared" si="7" ref="N111:N175">M111/J111</f>
        <v>0.912</v>
      </c>
    </row>
    <row r="112" spans="2:14" ht="22.5" customHeight="1">
      <c r="B112" s="8"/>
      <c r="C112" s="123"/>
      <c r="D112" s="123"/>
      <c r="E112" s="12" t="s">
        <v>210</v>
      </c>
      <c r="F112" s="19" t="s">
        <v>211</v>
      </c>
      <c r="G112" s="14">
        <v>0</v>
      </c>
      <c r="H112" s="13"/>
      <c r="I112" s="14">
        <f>J112-G112</f>
        <v>16431</v>
      </c>
      <c r="J112" s="124" t="s">
        <v>212</v>
      </c>
      <c r="K112" s="124"/>
      <c r="L112" s="125"/>
      <c r="M112" s="27">
        <v>16431.37</v>
      </c>
      <c r="N112" s="65">
        <f t="shared" si="7"/>
        <v>1.000022518410322</v>
      </c>
    </row>
    <row r="113" spans="2:14" ht="16.5" customHeight="1">
      <c r="B113" s="8"/>
      <c r="C113" s="120" t="s">
        <v>213</v>
      </c>
      <c r="D113" s="120"/>
      <c r="E113" s="9"/>
      <c r="F113" s="10" t="s">
        <v>214</v>
      </c>
      <c r="G113" s="11" t="str">
        <f>G114</f>
        <v>180000</v>
      </c>
      <c r="H113" s="10"/>
      <c r="I113" s="11">
        <f>I114</f>
        <v>30000</v>
      </c>
      <c r="J113" s="121" t="s">
        <v>215</v>
      </c>
      <c r="K113" s="121"/>
      <c r="L113" s="122"/>
      <c r="M113" s="53">
        <f>M114</f>
        <v>235548.56</v>
      </c>
      <c r="N113" s="58">
        <f t="shared" si="7"/>
        <v>1.1216598095238095</v>
      </c>
    </row>
    <row r="114" spans="2:14" ht="16.5" customHeight="1">
      <c r="B114" s="8"/>
      <c r="C114" s="123"/>
      <c r="D114" s="123"/>
      <c r="E114" s="12" t="s">
        <v>206</v>
      </c>
      <c r="F114" s="19" t="s">
        <v>207</v>
      </c>
      <c r="G114" s="14" t="s">
        <v>350</v>
      </c>
      <c r="H114" s="13"/>
      <c r="I114" s="14">
        <f>J114-G114</f>
        <v>30000</v>
      </c>
      <c r="J114" s="124" t="s">
        <v>215</v>
      </c>
      <c r="K114" s="124"/>
      <c r="L114" s="125"/>
      <c r="M114" s="27">
        <v>235548.56</v>
      </c>
      <c r="N114" s="65">
        <f t="shared" si="7"/>
        <v>1.1216598095238095</v>
      </c>
    </row>
    <row r="115" spans="2:14" ht="16.5" customHeight="1">
      <c r="B115" s="8"/>
      <c r="C115" s="120" t="s">
        <v>216</v>
      </c>
      <c r="D115" s="120"/>
      <c r="E115" s="9"/>
      <c r="F115" s="10" t="s">
        <v>217</v>
      </c>
      <c r="G115" s="11">
        <f>G116+G117</f>
        <v>32000</v>
      </c>
      <c r="H115" s="11"/>
      <c r="I115" s="11">
        <f>I116+I117</f>
        <v>14131</v>
      </c>
      <c r="J115" s="121" t="s">
        <v>218</v>
      </c>
      <c r="K115" s="121"/>
      <c r="L115" s="122"/>
      <c r="M115" s="53">
        <f>M116+M117</f>
        <v>55921</v>
      </c>
      <c r="N115" s="58">
        <f t="shared" si="7"/>
        <v>1.2122217164162927</v>
      </c>
    </row>
    <row r="116" spans="2:14" ht="16.5" customHeight="1">
      <c r="B116" s="8"/>
      <c r="C116" s="123"/>
      <c r="D116" s="123"/>
      <c r="E116" s="12" t="s">
        <v>206</v>
      </c>
      <c r="F116" s="19" t="s">
        <v>207</v>
      </c>
      <c r="G116" s="14" t="s">
        <v>351</v>
      </c>
      <c r="H116" s="14"/>
      <c r="I116" s="14">
        <f>J116-G116</f>
        <v>9131</v>
      </c>
      <c r="J116" s="124" t="s">
        <v>219</v>
      </c>
      <c r="K116" s="124"/>
      <c r="L116" s="125"/>
      <c r="M116" s="27">
        <v>50921</v>
      </c>
      <c r="N116" s="65">
        <f t="shared" si="7"/>
        <v>1.2380199849262115</v>
      </c>
    </row>
    <row r="117" spans="2:14" ht="35.25" customHeight="1">
      <c r="B117" s="8"/>
      <c r="C117" s="123"/>
      <c r="D117" s="123"/>
      <c r="E117" s="12" t="s">
        <v>220</v>
      </c>
      <c r="F117" s="19" t="s">
        <v>221</v>
      </c>
      <c r="G117" s="14" t="s">
        <v>321</v>
      </c>
      <c r="H117" s="14"/>
      <c r="I117" s="14">
        <f>J117-G117</f>
        <v>5000</v>
      </c>
      <c r="J117" s="124" t="s">
        <v>222</v>
      </c>
      <c r="K117" s="124"/>
      <c r="L117" s="125"/>
      <c r="M117" s="27">
        <v>5000</v>
      </c>
      <c r="N117" s="65">
        <f t="shared" si="7"/>
        <v>1</v>
      </c>
    </row>
    <row r="118" spans="2:14" ht="16.5" customHeight="1">
      <c r="B118" s="8"/>
      <c r="C118" s="120" t="s">
        <v>223</v>
      </c>
      <c r="D118" s="120"/>
      <c r="E118" s="9"/>
      <c r="F118" s="10" t="s">
        <v>224</v>
      </c>
      <c r="G118" s="11" t="str">
        <f>G119</f>
        <v>0</v>
      </c>
      <c r="H118" s="11"/>
      <c r="I118" s="11">
        <f>I119</f>
        <v>2471</v>
      </c>
      <c r="J118" s="121" t="s">
        <v>225</v>
      </c>
      <c r="K118" s="121"/>
      <c r="L118" s="122"/>
      <c r="M118" s="53">
        <f>M119</f>
        <v>2555.2</v>
      </c>
      <c r="N118" s="58">
        <f t="shared" si="7"/>
        <v>1.0340752731687575</v>
      </c>
    </row>
    <row r="119" spans="2:14" ht="16.5" customHeight="1">
      <c r="B119" s="8"/>
      <c r="C119" s="123"/>
      <c r="D119" s="123"/>
      <c r="E119" s="12" t="s">
        <v>206</v>
      </c>
      <c r="F119" s="19" t="s">
        <v>207</v>
      </c>
      <c r="G119" s="14" t="s">
        <v>321</v>
      </c>
      <c r="H119" s="14"/>
      <c r="I119" s="14">
        <f>J119-G119</f>
        <v>2471</v>
      </c>
      <c r="J119" s="124" t="s">
        <v>225</v>
      </c>
      <c r="K119" s="124"/>
      <c r="L119" s="125"/>
      <c r="M119" s="27">
        <v>2555.2</v>
      </c>
      <c r="N119" s="65">
        <f t="shared" si="7"/>
        <v>1.0340752731687575</v>
      </c>
    </row>
    <row r="120" spans="2:14" ht="21" customHeight="1">
      <c r="B120" s="8"/>
      <c r="C120" s="120" t="s">
        <v>226</v>
      </c>
      <c r="D120" s="120"/>
      <c r="E120" s="9"/>
      <c r="F120" s="10" t="s">
        <v>227</v>
      </c>
      <c r="G120" s="11" t="str">
        <f>G121</f>
        <v>20</v>
      </c>
      <c r="H120" s="11"/>
      <c r="I120" s="11">
        <f>I121</f>
        <v>0</v>
      </c>
      <c r="J120" s="121" t="s">
        <v>228</v>
      </c>
      <c r="K120" s="121"/>
      <c r="L120" s="122"/>
      <c r="M120" s="53">
        <f>M121</f>
        <v>11.04</v>
      </c>
      <c r="N120" s="58">
        <f t="shared" si="7"/>
        <v>0.5519999999999999</v>
      </c>
    </row>
    <row r="121" spans="2:14" ht="16.5" customHeight="1">
      <c r="B121" s="8"/>
      <c r="C121" s="123"/>
      <c r="D121" s="123"/>
      <c r="E121" s="12" t="s">
        <v>39</v>
      </c>
      <c r="F121" s="19" t="s">
        <v>40</v>
      </c>
      <c r="G121" s="14" t="s">
        <v>352</v>
      </c>
      <c r="H121" s="14"/>
      <c r="I121" s="14">
        <f>J121-G121</f>
        <v>0</v>
      </c>
      <c r="J121" s="124" t="s">
        <v>228</v>
      </c>
      <c r="K121" s="124"/>
      <c r="L121" s="125"/>
      <c r="M121" s="27">
        <v>11.04</v>
      </c>
      <c r="N121" s="58">
        <f t="shared" si="7"/>
        <v>0.5519999999999999</v>
      </c>
    </row>
    <row r="122" spans="2:14" ht="16.5" customHeight="1">
      <c r="B122" s="8"/>
      <c r="C122" s="120" t="s">
        <v>229</v>
      </c>
      <c r="D122" s="120"/>
      <c r="E122" s="9"/>
      <c r="F122" s="10" t="s">
        <v>230</v>
      </c>
      <c r="G122" s="11">
        <f>G123+G124</f>
        <v>152000</v>
      </c>
      <c r="H122" s="11"/>
      <c r="I122" s="11">
        <f>I123+I124</f>
        <v>-12200</v>
      </c>
      <c r="J122" s="121" t="s">
        <v>231</v>
      </c>
      <c r="K122" s="121"/>
      <c r="L122" s="122"/>
      <c r="M122" s="53">
        <f>M123+M124</f>
        <v>171979.3</v>
      </c>
      <c r="N122" s="58">
        <f t="shared" si="7"/>
        <v>1.2301809728183117</v>
      </c>
    </row>
    <row r="123" spans="2:14" ht="16.5" customHeight="1">
      <c r="B123" s="8"/>
      <c r="C123" s="123"/>
      <c r="D123" s="123"/>
      <c r="E123" s="12" t="s">
        <v>206</v>
      </c>
      <c r="F123" s="19" t="s">
        <v>207</v>
      </c>
      <c r="G123" s="14" t="s">
        <v>353</v>
      </c>
      <c r="H123" s="14"/>
      <c r="I123" s="14">
        <f>J123-G123</f>
        <v>-16000</v>
      </c>
      <c r="J123" s="124" t="s">
        <v>232</v>
      </c>
      <c r="K123" s="124"/>
      <c r="L123" s="125"/>
      <c r="M123" s="27">
        <v>168179.3</v>
      </c>
      <c r="N123" s="62">
        <f t="shared" si="7"/>
        <v>1.2366125</v>
      </c>
    </row>
    <row r="124" spans="2:14" ht="16.5" customHeight="1">
      <c r="B124" s="8"/>
      <c r="C124" s="123"/>
      <c r="D124" s="123"/>
      <c r="E124" s="12" t="s">
        <v>233</v>
      </c>
      <c r="F124" s="19" t="s">
        <v>234</v>
      </c>
      <c r="G124" s="14">
        <v>0</v>
      </c>
      <c r="H124" s="14"/>
      <c r="I124" s="14">
        <f>J124-G124</f>
        <v>3800</v>
      </c>
      <c r="J124" s="124" t="s">
        <v>41</v>
      </c>
      <c r="K124" s="124"/>
      <c r="L124" s="125"/>
      <c r="M124" s="27">
        <v>3800</v>
      </c>
      <c r="N124" s="62">
        <f t="shared" si="7"/>
        <v>1</v>
      </c>
    </row>
    <row r="125" spans="2:14" ht="16.5" customHeight="1">
      <c r="B125" s="8"/>
      <c r="C125" s="120" t="s">
        <v>235</v>
      </c>
      <c r="D125" s="120"/>
      <c r="E125" s="9"/>
      <c r="F125" s="10" t="s">
        <v>7</v>
      </c>
      <c r="G125" s="11">
        <v>0</v>
      </c>
      <c r="H125" s="11"/>
      <c r="I125" s="11">
        <f>I126</f>
        <v>328</v>
      </c>
      <c r="J125" s="121" t="s">
        <v>236</v>
      </c>
      <c r="K125" s="121"/>
      <c r="L125" s="122"/>
      <c r="M125" s="53">
        <f>M126</f>
        <v>328</v>
      </c>
      <c r="N125" s="58">
        <f t="shared" si="7"/>
        <v>1</v>
      </c>
    </row>
    <row r="126" spans="2:14" ht="33" customHeight="1">
      <c r="B126" s="8"/>
      <c r="C126" s="123"/>
      <c r="D126" s="123"/>
      <c r="E126" s="12" t="s">
        <v>188</v>
      </c>
      <c r="F126" s="19" t="s">
        <v>189</v>
      </c>
      <c r="G126" s="14">
        <v>0</v>
      </c>
      <c r="H126" s="14"/>
      <c r="I126" s="14">
        <f>J126-G126</f>
        <v>328</v>
      </c>
      <c r="J126" s="124" t="s">
        <v>236</v>
      </c>
      <c r="K126" s="124"/>
      <c r="L126" s="125"/>
      <c r="M126" s="27">
        <v>328</v>
      </c>
      <c r="N126" s="62">
        <f t="shared" si="7"/>
        <v>1</v>
      </c>
    </row>
    <row r="127" spans="2:14" ht="16.5" customHeight="1">
      <c r="B127" s="5" t="s">
        <v>237</v>
      </c>
      <c r="C127" s="159"/>
      <c r="D127" s="159"/>
      <c r="E127" s="5"/>
      <c r="F127" s="6" t="s">
        <v>238</v>
      </c>
      <c r="G127" s="7">
        <f>G128+G130+G139+G142+G144+G146+G149+G151</f>
        <v>7704575</v>
      </c>
      <c r="H127" s="7"/>
      <c r="I127" s="7">
        <f>I128+I130+I139+I142+I144+I146+I149+I151</f>
        <v>2089779</v>
      </c>
      <c r="J127" s="160" t="s">
        <v>239</v>
      </c>
      <c r="K127" s="160"/>
      <c r="L127" s="161"/>
      <c r="M127" s="59">
        <f>M128+M130+M139+M142+M144+M146+M149+M151</f>
        <v>9574573.42</v>
      </c>
      <c r="N127" s="60">
        <f t="shared" si="7"/>
        <v>0.977560482294187</v>
      </c>
    </row>
    <row r="128" spans="2:14" ht="16.5" customHeight="1">
      <c r="B128" s="8"/>
      <c r="C128" s="120" t="s">
        <v>240</v>
      </c>
      <c r="D128" s="120"/>
      <c r="E128" s="9"/>
      <c r="F128" s="10" t="s">
        <v>241</v>
      </c>
      <c r="G128" s="11" t="str">
        <f>G129</f>
        <v>6700</v>
      </c>
      <c r="H128" s="11"/>
      <c r="I128" s="11">
        <f>I129</f>
        <v>-3850</v>
      </c>
      <c r="J128" s="121" t="s">
        <v>242</v>
      </c>
      <c r="K128" s="121"/>
      <c r="L128" s="122"/>
      <c r="M128" s="53">
        <f>M129</f>
        <v>3010</v>
      </c>
      <c r="N128" s="58">
        <f t="shared" si="7"/>
        <v>1.056140350877193</v>
      </c>
    </row>
    <row r="129" spans="2:14" ht="16.5" customHeight="1">
      <c r="B129" s="8"/>
      <c r="C129" s="123"/>
      <c r="D129" s="123"/>
      <c r="E129" s="12" t="s">
        <v>206</v>
      </c>
      <c r="F129" s="19" t="s">
        <v>207</v>
      </c>
      <c r="G129" s="14" t="s">
        <v>354</v>
      </c>
      <c r="H129" s="14"/>
      <c r="I129" s="14">
        <f>J129-G129</f>
        <v>-3850</v>
      </c>
      <c r="J129" s="124" t="s">
        <v>242</v>
      </c>
      <c r="K129" s="124"/>
      <c r="L129" s="125"/>
      <c r="M129" s="27">
        <v>3010</v>
      </c>
      <c r="N129" s="62">
        <f t="shared" si="7"/>
        <v>1.056140350877193</v>
      </c>
    </row>
    <row r="130" spans="2:14" ht="34.5" customHeight="1">
      <c r="B130" s="8"/>
      <c r="C130" s="120" t="s">
        <v>243</v>
      </c>
      <c r="D130" s="120"/>
      <c r="E130" s="9"/>
      <c r="F130" s="23" t="s">
        <v>244</v>
      </c>
      <c r="G130" s="11">
        <f>G131+G137+G138</f>
        <v>6345405</v>
      </c>
      <c r="H130" s="11"/>
      <c r="I130" s="11">
        <f>I131+I137+I138</f>
        <v>1740028</v>
      </c>
      <c r="J130" s="121" t="s">
        <v>245</v>
      </c>
      <c r="K130" s="121"/>
      <c r="L130" s="122"/>
      <c r="M130" s="53">
        <f>M131+M137+M138</f>
        <v>7881005.67</v>
      </c>
      <c r="N130" s="58">
        <f t="shared" si="7"/>
        <v>0.9747165884622382</v>
      </c>
    </row>
    <row r="131" spans="2:14" ht="16.5" customHeight="1">
      <c r="B131" s="8"/>
      <c r="C131" s="123"/>
      <c r="D131" s="123"/>
      <c r="E131" s="12" t="s">
        <v>39</v>
      </c>
      <c r="F131" s="19" t="s">
        <v>40</v>
      </c>
      <c r="G131" s="14">
        <v>0</v>
      </c>
      <c r="H131" s="14"/>
      <c r="I131" s="14">
        <f>J131-G131</f>
        <v>350</v>
      </c>
      <c r="J131" s="124" t="s">
        <v>246</v>
      </c>
      <c r="K131" s="124"/>
      <c r="L131" s="125"/>
      <c r="M131" s="27">
        <v>436.84</v>
      </c>
      <c r="N131" s="62">
        <f t="shared" si="7"/>
        <v>1.2481142857142857</v>
      </c>
    </row>
    <row r="132" spans="1:14" ht="0.75" customHeight="1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27"/>
      <c r="N132" s="62" t="e">
        <f t="shared" si="7"/>
        <v>#DIV/0!</v>
      </c>
    </row>
    <row r="133" spans="1:14" ht="5.25" customHeight="1" hidden="1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26" t="s">
        <v>247</v>
      </c>
      <c r="M133" s="27"/>
      <c r="N133" s="62" t="e">
        <f t="shared" si="7"/>
        <v>#DIV/0!</v>
      </c>
    </row>
    <row r="134" spans="2:14" ht="11.25" customHeight="1" hidden="1">
      <c r="B134" s="126" t="s">
        <v>83</v>
      </c>
      <c r="C134" s="126"/>
      <c r="D134" s="112"/>
      <c r="E134" s="112"/>
      <c r="F134" s="112"/>
      <c r="G134" s="112"/>
      <c r="H134" s="112"/>
      <c r="I134" s="112"/>
      <c r="J134" s="112"/>
      <c r="K134" s="126"/>
      <c r="M134" s="27"/>
      <c r="N134" s="62" t="e">
        <f t="shared" si="7"/>
        <v>#DIV/0!</v>
      </c>
    </row>
    <row r="135" spans="2:14" ht="5.25" customHeight="1" hidden="1">
      <c r="B135" s="126"/>
      <c r="C135" s="126"/>
      <c r="D135" s="112"/>
      <c r="E135" s="112"/>
      <c r="F135" s="112"/>
      <c r="G135" s="112"/>
      <c r="H135" s="112"/>
      <c r="I135" s="112"/>
      <c r="J135" s="112"/>
      <c r="K135" s="112"/>
      <c r="L135" s="112"/>
      <c r="M135" s="27"/>
      <c r="N135" s="62" t="e">
        <f t="shared" si="7"/>
        <v>#DIV/0!</v>
      </c>
    </row>
    <row r="136" spans="1:14" ht="63.75" customHeight="1" hidden="1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27"/>
      <c r="N136" s="62" t="e">
        <f t="shared" si="7"/>
        <v>#DIV/0!</v>
      </c>
    </row>
    <row r="137" spans="2:14" ht="43.5" customHeight="1">
      <c r="B137" s="8"/>
      <c r="C137" s="123"/>
      <c r="D137" s="123"/>
      <c r="E137" s="12" t="s">
        <v>8</v>
      </c>
      <c r="F137" s="19" t="s">
        <v>9</v>
      </c>
      <c r="G137" s="14" t="s">
        <v>355</v>
      </c>
      <c r="H137" s="13"/>
      <c r="I137" s="14">
        <f>J137-G137</f>
        <v>1739678</v>
      </c>
      <c r="J137" s="124" t="s">
        <v>248</v>
      </c>
      <c r="K137" s="124"/>
      <c r="L137" s="125"/>
      <c r="M137" s="27">
        <v>7827492.28</v>
      </c>
      <c r="N137" s="62">
        <f t="shared" si="7"/>
        <v>0.973558641123481</v>
      </c>
    </row>
    <row r="138" spans="2:14" ht="35.25" customHeight="1">
      <c r="B138" s="8"/>
      <c r="C138" s="123"/>
      <c r="D138" s="123"/>
      <c r="E138" s="12" t="s">
        <v>65</v>
      </c>
      <c r="F138" s="19" t="s">
        <v>66</v>
      </c>
      <c r="G138" s="14" t="s">
        <v>356</v>
      </c>
      <c r="H138" s="13"/>
      <c r="I138" s="14">
        <f>J138-G138</f>
        <v>0</v>
      </c>
      <c r="J138" s="124" t="s">
        <v>249</v>
      </c>
      <c r="K138" s="124"/>
      <c r="L138" s="125"/>
      <c r="M138" s="27">
        <v>53076.55</v>
      </c>
      <c r="N138" s="62">
        <f t="shared" si="7"/>
        <v>1.179478888888889</v>
      </c>
    </row>
    <row r="139" spans="2:14" ht="59.25" customHeight="1">
      <c r="B139" s="8"/>
      <c r="C139" s="120" t="s">
        <v>250</v>
      </c>
      <c r="D139" s="120"/>
      <c r="E139" s="9"/>
      <c r="F139" s="23" t="s">
        <v>251</v>
      </c>
      <c r="G139" s="11">
        <f>G140+G141</f>
        <v>76188</v>
      </c>
      <c r="H139" s="10"/>
      <c r="I139" s="11">
        <f>I140+I141</f>
        <v>52226</v>
      </c>
      <c r="J139" s="121" t="s">
        <v>252</v>
      </c>
      <c r="K139" s="121"/>
      <c r="L139" s="122"/>
      <c r="M139" s="53">
        <f>M140+M141</f>
        <v>128414</v>
      </c>
      <c r="N139" s="58">
        <f t="shared" si="7"/>
        <v>1</v>
      </c>
    </row>
    <row r="140" spans="2:14" ht="39.75" customHeight="1">
      <c r="B140" s="8"/>
      <c r="C140" s="123"/>
      <c r="D140" s="123"/>
      <c r="E140" s="12" t="s">
        <v>8</v>
      </c>
      <c r="F140" s="19" t="s">
        <v>9</v>
      </c>
      <c r="G140" s="14" t="s">
        <v>357</v>
      </c>
      <c r="H140" s="13"/>
      <c r="I140" s="14">
        <f>J140-G140</f>
        <v>44821</v>
      </c>
      <c r="J140" s="124" t="s">
        <v>253</v>
      </c>
      <c r="K140" s="124"/>
      <c r="L140" s="125"/>
      <c r="M140" s="27">
        <v>72350</v>
      </c>
      <c r="N140" s="62">
        <f t="shared" si="7"/>
        <v>1</v>
      </c>
    </row>
    <row r="141" spans="2:14" ht="26.25" customHeight="1">
      <c r="B141" s="8"/>
      <c r="C141" s="123"/>
      <c r="D141" s="123"/>
      <c r="E141" s="12" t="s">
        <v>188</v>
      </c>
      <c r="F141" s="19" t="s">
        <v>189</v>
      </c>
      <c r="G141" s="14" t="s">
        <v>358</v>
      </c>
      <c r="H141" s="13"/>
      <c r="I141" s="14">
        <f>J141-G141</f>
        <v>7405</v>
      </c>
      <c r="J141" s="124" t="s">
        <v>254</v>
      </c>
      <c r="K141" s="124"/>
      <c r="L141" s="125"/>
      <c r="M141" s="27">
        <v>56064</v>
      </c>
      <c r="N141" s="62">
        <f t="shared" si="7"/>
        <v>1</v>
      </c>
    </row>
    <row r="142" spans="2:14" ht="34.5" customHeight="1">
      <c r="B142" s="8"/>
      <c r="C142" s="120" t="s">
        <v>255</v>
      </c>
      <c r="D142" s="120"/>
      <c r="E142" s="9"/>
      <c r="F142" s="10" t="s">
        <v>256</v>
      </c>
      <c r="G142" s="11" t="str">
        <f>G143</f>
        <v>66059</v>
      </c>
      <c r="H142" s="10"/>
      <c r="I142" s="11">
        <f>I143</f>
        <v>12239</v>
      </c>
      <c r="J142" s="121" t="s">
        <v>257</v>
      </c>
      <c r="K142" s="121"/>
      <c r="L142" s="122"/>
      <c r="M142" s="53">
        <f>M143</f>
        <v>78298</v>
      </c>
      <c r="N142" s="58">
        <f t="shared" si="7"/>
        <v>1</v>
      </c>
    </row>
    <row r="143" spans="2:14" ht="26.25" customHeight="1">
      <c r="B143" s="8"/>
      <c r="C143" s="123"/>
      <c r="D143" s="123"/>
      <c r="E143" s="12" t="s">
        <v>188</v>
      </c>
      <c r="F143" s="19" t="s">
        <v>189</v>
      </c>
      <c r="G143" s="14" t="s">
        <v>359</v>
      </c>
      <c r="H143" s="13"/>
      <c r="I143" s="14">
        <f>J143-G143</f>
        <v>12239</v>
      </c>
      <c r="J143" s="124" t="s">
        <v>257</v>
      </c>
      <c r="K143" s="124"/>
      <c r="L143" s="125"/>
      <c r="M143" s="27">
        <v>78298</v>
      </c>
      <c r="N143" s="62">
        <f t="shared" si="7"/>
        <v>1</v>
      </c>
    </row>
    <row r="144" spans="2:14" ht="16.5" customHeight="1">
      <c r="B144" s="8"/>
      <c r="C144" s="120" t="s">
        <v>258</v>
      </c>
      <c r="D144" s="120"/>
      <c r="E144" s="9"/>
      <c r="F144" s="10" t="s">
        <v>259</v>
      </c>
      <c r="G144" s="11" t="str">
        <f>G145</f>
        <v>611296</v>
      </c>
      <c r="H144" s="10"/>
      <c r="I144" s="11">
        <f>I145</f>
        <v>45921</v>
      </c>
      <c r="J144" s="121" t="s">
        <v>260</v>
      </c>
      <c r="K144" s="121"/>
      <c r="L144" s="122"/>
      <c r="M144" s="53">
        <f>M145</f>
        <v>657217</v>
      </c>
      <c r="N144" s="58">
        <f t="shared" si="7"/>
        <v>1</v>
      </c>
    </row>
    <row r="145" spans="2:14" ht="24.75" customHeight="1">
      <c r="B145" s="8"/>
      <c r="C145" s="123"/>
      <c r="D145" s="123"/>
      <c r="E145" s="12" t="s">
        <v>188</v>
      </c>
      <c r="F145" s="68" t="s">
        <v>189</v>
      </c>
      <c r="G145" s="69" t="s">
        <v>360</v>
      </c>
      <c r="H145" s="70"/>
      <c r="I145" s="69">
        <f>J145-G145</f>
        <v>45921</v>
      </c>
      <c r="J145" s="165" t="s">
        <v>260</v>
      </c>
      <c r="K145" s="165"/>
      <c r="L145" s="166"/>
      <c r="M145" s="71">
        <v>657217</v>
      </c>
      <c r="N145" s="72">
        <f t="shared" si="7"/>
        <v>1</v>
      </c>
    </row>
    <row r="146" spans="2:14" ht="16.5" customHeight="1">
      <c r="B146" s="8"/>
      <c r="C146" s="120" t="s">
        <v>261</v>
      </c>
      <c r="D146" s="120"/>
      <c r="E146" s="106"/>
      <c r="F146" s="90" t="s">
        <v>262</v>
      </c>
      <c r="G146" s="103">
        <f>G147+G148</f>
        <v>141469</v>
      </c>
      <c r="H146" s="90"/>
      <c r="I146" s="103">
        <f>I147+I148</f>
        <v>25773</v>
      </c>
      <c r="J146" s="154" t="s">
        <v>263</v>
      </c>
      <c r="K146" s="154"/>
      <c r="L146" s="154"/>
      <c r="M146" s="53">
        <f>M147+M148</f>
        <v>167002.16</v>
      </c>
      <c r="N146" s="58">
        <f t="shared" si="7"/>
        <v>0.9985659104770332</v>
      </c>
    </row>
    <row r="147" spans="2:14" ht="16.5" customHeight="1">
      <c r="B147" s="8"/>
      <c r="C147" s="123"/>
      <c r="D147" s="123"/>
      <c r="E147" s="107" t="s">
        <v>39</v>
      </c>
      <c r="F147" s="89" t="s">
        <v>40</v>
      </c>
      <c r="G147" s="104" t="s">
        <v>361</v>
      </c>
      <c r="H147" s="105"/>
      <c r="I147" s="104">
        <f>J147-G147</f>
        <v>0</v>
      </c>
      <c r="J147" s="155" t="s">
        <v>264</v>
      </c>
      <c r="K147" s="155"/>
      <c r="L147" s="155"/>
      <c r="M147" s="27">
        <v>10.16</v>
      </c>
      <c r="N147" s="62">
        <f t="shared" si="7"/>
        <v>0.04064</v>
      </c>
    </row>
    <row r="148" spans="2:14" ht="27" customHeight="1">
      <c r="B148" s="8"/>
      <c r="C148" s="123"/>
      <c r="D148" s="123"/>
      <c r="E148" s="108" t="s">
        <v>188</v>
      </c>
      <c r="F148" s="89" t="s">
        <v>189</v>
      </c>
      <c r="G148" s="104" t="s">
        <v>362</v>
      </c>
      <c r="H148" s="105"/>
      <c r="I148" s="104">
        <f>J148-G148</f>
        <v>25773</v>
      </c>
      <c r="J148" s="155" t="s">
        <v>265</v>
      </c>
      <c r="K148" s="155"/>
      <c r="L148" s="155"/>
      <c r="M148" s="27">
        <v>166992</v>
      </c>
      <c r="N148" s="62">
        <f t="shared" si="7"/>
        <v>1</v>
      </c>
    </row>
    <row r="149" spans="2:14" ht="24" customHeight="1">
      <c r="B149" s="66"/>
      <c r="C149" s="134" t="s">
        <v>266</v>
      </c>
      <c r="D149" s="134"/>
      <c r="E149" s="109"/>
      <c r="F149" s="90" t="s">
        <v>267</v>
      </c>
      <c r="G149" s="103" t="str">
        <f>G150</f>
        <v>190000</v>
      </c>
      <c r="H149" s="90"/>
      <c r="I149" s="103">
        <f>I150</f>
        <v>-14000</v>
      </c>
      <c r="J149" s="154" t="s">
        <v>268</v>
      </c>
      <c r="K149" s="154"/>
      <c r="L149" s="154"/>
      <c r="M149" s="53">
        <f>M150</f>
        <v>177626.59</v>
      </c>
      <c r="N149" s="58">
        <f t="shared" si="7"/>
        <v>1.0092419886363637</v>
      </c>
    </row>
    <row r="150" spans="2:14" ht="16.5" customHeight="1">
      <c r="B150" s="66"/>
      <c r="C150" s="111"/>
      <c r="D150" s="111"/>
      <c r="E150" s="110" t="s">
        <v>206</v>
      </c>
      <c r="F150" s="89" t="s">
        <v>207</v>
      </c>
      <c r="G150" s="104" t="s">
        <v>363</v>
      </c>
      <c r="H150" s="105"/>
      <c r="I150" s="104">
        <f>J150-G150</f>
        <v>-14000</v>
      </c>
      <c r="J150" s="155" t="s">
        <v>268</v>
      </c>
      <c r="K150" s="155"/>
      <c r="L150" s="155"/>
      <c r="M150" s="27">
        <v>177626.59</v>
      </c>
      <c r="N150" s="62">
        <f t="shared" si="7"/>
        <v>1.0092419886363637</v>
      </c>
    </row>
    <row r="151" spans="2:14" ht="16.5" customHeight="1">
      <c r="B151" s="99"/>
      <c r="C151" s="134" t="s">
        <v>269</v>
      </c>
      <c r="D151" s="134"/>
      <c r="E151" s="109"/>
      <c r="F151" s="90" t="s">
        <v>7</v>
      </c>
      <c r="G151" s="103">
        <f>G153+G154</f>
        <v>267458</v>
      </c>
      <c r="H151" s="90"/>
      <c r="I151" s="103">
        <f>I153+I154</f>
        <v>231442</v>
      </c>
      <c r="J151" s="154" t="s">
        <v>270</v>
      </c>
      <c r="K151" s="154"/>
      <c r="L151" s="154"/>
      <c r="M151" s="53">
        <f>M153+M154</f>
        <v>482000</v>
      </c>
      <c r="N151" s="58">
        <f t="shared" si="7"/>
        <v>0.966125476047304</v>
      </c>
    </row>
    <row r="152" spans="2:14" ht="91.5" customHeight="1">
      <c r="B152" s="82" t="s">
        <v>0</v>
      </c>
      <c r="C152" s="158" t="s">
        <v>1</v>
      </c>
      <c r="D152" s="158"/>
      <c r="E152" s="83" t="s">
        <v>319</v>
      </c>
      <c r="F152" s="82" t="s">
        <v>2</v>
      </c>
      <c r="G152" s="82" t="s">
        <v>376</v>
      </c>
      <c r="H152" s="82"/>
      <c r="I152" s="82" t="s">
        <v>317</v>
      </c>
      <c r="J152" s="158" t="s">
        <v>324</v>
      </c>
      <c r="K152" s="158"/>
      <c r="L152" s="158"/>
      <c r="M152" s="81" t="s">
        <v>318</v>
      </c>
      <c r="N152" s="81" t="s">
        <v>320</v>
      </c>
    </row>
    <row r="153" spans="2:14" ht="36.75" customHeight="1">
      <c r="B153" s="8"/>
      <c r="C153" s="123"/>
      <c r="D153" s="123"/>
      <c r="E153" s="73" t="s">
        <v>8</v>
      </c>
      <c r="F153" s="74" t="s">
        <v>9</v>
      </c>
      <c r="G153" s="75">
        <v>0</v>
      </c>
      <c r="H153" s="76"/>
      <c r="I153" s="75">
        <f>J153-G153</f>
        <v>63900</v>
      </c>
      <c r="J153" s="156" t="s">
        <v>271</v>
      </c>
      <c r="K153" s="156"/>
      <c r="L153" s="157"/>
      <c r="M153" s="77">
        <v>47000</v>
      </c>
      <c r="N153" s="78">
        <f t="shared" si="7"/>
        <v>0.7355242566510172</v>
      </c>
    </row>
    <row r="154" spans="2:14" ht="32.25" customHeight="1">
      <c r="B154" s="8"/>
      <c r="C154" s="123"/>
      <c r="D154" s="123"/>
      <c r="E154" s="12" t="s">
        <v>188</v>
      </c>
      <c r="F154" s="19" t="s">
        <v>189</v>
      </c>
      <c r="G154" s="14" t="s">
        <v>364</v>
      </c>
      <c r="H154" s="13"/>
      <c r="I154" s="14">
        <f>J154-G154</f>
        <v>167542</v>
      </c>
      <c r="J154" s="124" t="s">
        <v>272</v>
      </c>
      <c r="K154" s="124"/>
      <c r="L154" s="125"/>
      <c r="M154" s="27">
        <v>435000</v>
      </c>
      <c r="N154" s="62">
        <f t="shared" si="7"/>
        <v>1</v>
      </c>
    </row>
    <row r="155" spans="2:14" ht="22.5" customHeight="1">
      <c r="B155" s="5" t="s">
        <v>273</v>
      </c>
      <c r="C155" s="159"/>
      <c r="D155" s="159"/>
      <c r="E155" s="5"/>
      <c r="F155" s="6" t="s">
        <v>274</v>
      </c>
      <c r="G155" s="7">
        <f>G156</f>
        <v>628819</v>
      </c>
      <c r="H155" s="16"/>
      <c r="I155" s="7">
        <f>I156</f>
        <v>851540</v>
      </c>
      <c r="J155" s="160" t="s">
        <v>275</v>
      </c>
      <c r="K155" s="160"/>
      <c r="L155" s="161"/>
      <c r="M155" s="59">
        <f>M156</f>
        <v>1335434.62</v>
      </c>
      <c r="N155" s="60">
        <f t="shared" si="7"/>
        <v>0.902101868533241</v>
      </c>
    </row>
    <row r="156" spans="2:14" ht="16.5" customHeight="1">
      <c r="B156" s="8"/>
      <c r="C156" s="120" t="s">
        <v>276</v>
      </c>
      <c r="D156" s="120"/>
      <c r="E156" s="9"/>
      <c r="F156" s="10" t="s">
        <v>7</v>
      </c>
      <c r="G156" s="11">
        <f>G157+G158+G160+G161+G162</f>
        <v>628819</v>
      </c>
      <c r="H156" s="17"/>
      <c r="I156" s="11">
        <f>I157+I158+I160+I161+I162</f>
        <v>851540</v>
      </c>
      <c r="J156" s="121" t="s">
        <v>275</v>
      </c>
      <c r="K156" s="121"/>
      <c r="L156" s="122"/>
      <c r="M156" s="53">
        <f>M157+M158+M160+M161+M162</f>
        <v>1335434.62</v>
      </c>
      <c r="N156" s="58">
        <f t="shared" si="7"/>
        <v>0.902101868533241</v>
      </c>
    </row>
    <row r="157" spans="2:14" ht="16.5" customHeight="1">
      <c r="B157" s="8"/>
      <c r="C157" s="123"/>
      <c r="D157" s="123"/>
      <c r="E157" s="12" t="s">
        <v>39</v>
      </c>
      <c r="F157" s="19" t="s">
        <v>40</v>
      </c>
      <c r="G157" s="14" t="s">
        <v>365</v>
      </c>
      <c r="H157" s="18"/>
      <c r="I157" s="14">
        <f>J157-G157</f>
        <v>0</v>
      </c>
      <c r="J157" s="124" t="s">
        <v>277</v>
      </c>
      <c r="K157" s="124"/>
      <c r="L157" s="125"/>
      <c r="M157" s="27">
        <v>17.85</v>
      </c>
      <c r="N157" s="62">
        <f t="shared" si="7"/>
        <v>0.255</v>
      </c>
    </row>
    <row r="158" spans="2:14" ht="44.25" customHeight="1">
      <c r="B158" s="8"/>
      <c r="C158" s="123"/>
      <c r="D158" s="123"/>
      <c r="E158" s="12" t="s">
        <v>87</v>
      </c>
      <c r="F158" s="19" t="s">
        <v>88</v>
      </c>
      <c r="G158" s="14" t="s">
        <v>366</v>
      </c>
      <c r="H158" s="18"/>
      <c r="I158" s="14">
        <f>J158-G158</f>
        <v>718329</v>
      </c>
      <c r="J158" s="124" t="s">
        <v>278</v>
      </c>
      <c r="K158" s="124"/>
      <c r="L158" s="125"/>
      <c r="M158" s="27">
        <v>1142067.93</v>
      </c>
      <c r="N158" s="62">
        <f t="shared" si="7"/>
        <v>0.9136499584801993</v>
      </c>
    </row>
    <row r="159" spans="2:14" ht="94.5" customHeight="1" hidden="1">
      <c r="B159" s="1" t="s">
        <v>0</v>
      </c>
      <c r="C159" s="172" t="s">
        <v>1</v>
      </c>
      <c r="D159" s="172"/>
      <c r="E159" s="2" t="s">
        <v>319</v>
      </c>
      <c r="F159" s="1" t="s">
        <v>2</v>
      </c>
      <c r="G159" s="1" t="s">
        <v>323</v>
      </c>
      <c r="H159" s="1"/>
      <c r="I159" s="1" t="s">
        <v>317</v>
      </c>
      <c r="J159" s="172" t="s">
        <v>324</v>
      </c>
      <c r="K159" s="172"/>
      <c r="L159" s="173"/>
      <c r="M159" s="4" t="s">
        <v>318</v>
      </c>
      <c r="N159" s="4" t="s">
        <v>320</v>
      </c>
    </row>
    <row r="160" spans="2:14" ht="42.75" customHeight="1">
      <c r="B160" s="8"/>
      <c r="C160" s="123"/>
      <c r="D160" s="123"/>
      <c r="E160" s="12" t="s">
        <v>279</v>
      </c>
      <c r="F160" s="19" t="s">
        <v>88</v>
      </c>
      <c r="G160" s="14" t="s">
        <v>367</v>
      </c>
      <c r="H160" s="18"/>
      <c r="I160" s="14">
        <f>J160-G160</f>
        <v>93715</v>
      </c>
      <c r="J160" s="124" t="s">
        <v>280</v>
      </c>
      <c r="K160" s="124"/>
      <c r="L160" s="125"/>
      <c r="M160" s="31">
        <v>155159.49</v>
      </c>
      <c r="N160" s="62">
        <f t="shared" si="7"/>
        <v>0.814092354348556</v>
      </c>
    </row>
    <row r="161" spans="2:14" ht="40.5" customHeight="1">
      <c r="B161" s="8"/>
      <c r="C161" s="123"/>
      <c r="D161" s="123"/>
      <c r="E161" s="12" t="s">
        <v>198</v>
      </c>
      <c r="F161" s="19" t="s">
        <v>199</v>
      </c>
      <c r="G161" s="14">
        <v>0</v>
      </c>
      <c r="H161" s="18"/>
      <c r="I161" s="14">
        <f>J161-G161</f>
        <v>33737</v>
      </c>
      <c r="J161" s="124" t="s">
        <v>281</v>
      </c>
      <c r="K161" s="124"/>
      <c r="L161" s="125"/>
      <c r="M161" s="31">
        <v>33737.35</v>
      </c>
      <c r="N161" s="62">
        <f t="shared" si="7"/>
        <v>1.0000103743664226</v>
      </c>
    </row>
    <row r="162" spans="2:14" ht="46.5" customHeight="1">
      <c r="B162" s="8"/>
      <c r="C162" s="123"/>
      <c r="D162" s="123"/>
      <c r="E162" s="12" t="s">
        <v>282</v>
      </c>
      <c r="F162" s="19" t="s">
        <v>199</v>
      </c>
      <c r="G162" s="14" t="s">
        <v>368</v>
      </c>
      <c r="H162" s="18"/>
      <c r="I162" s="14">
        <f>J162-G162</f>
        <v>5759</v>
      </c>
      <c r="J162" s="124" t="s">
        <v>283</v>
      </c>
      <c r="K162" s="124"/>
      <c r="L162" s="125"/>
      <c r="M162" s="27">
        <v>4452</v>
      </c>
      <c r="N162" s="62">
        <f t="shared" si="7"/>
        <v>0.7477326167282499</v>
      </c>
    </row>
    <row r="163" spans="2:14" ht="16.5" customHeight="1">
      <c r="B163" s="5" t="s">
        <v>284</v>
      </c>
      <c r="C163" s="159"/>
      <c r="D163" s="159"/>
      <c r="E163" s="5"/>
      <c r="F163" s="6" t="s">
        <v>285</v>
      </c>
      <c r="G163" s="7">
        <v>0</v>
      </c>
      <c r="H163" s="6"/>
      <c r="I163" s="7">
        <f>I164</f>
        <v>214825</v>
      </c>
      <c r="J163" s="160" t="s">
        <v>286</v>
      </c>
      <c r="K163" s="160"/>
      <c r="L163" s="161"/>
      <c r="M163" s="57">
        <f>M164</f>
        <v>208877.76</v>
      </c>
      <c r="N163" s="60">
        <f t="shared" si="7"/>
        <v>0.972315885022693</v>
      </c>
    </row>
    <row r="164" spans="2:14" ht="16.5" customHeight="1">
      <c r="B164" s="8"/>
      <c r="C164" s="120" t="s">
        <v>287</v>
      </c>
      <c r="D164" s="120"/>
      <c r="E164" s="9"/>
      <c r="F164" s="10" t="s">
        <v>288</v>
      </c>
      <c r="G164" s="11">
        <v>0</v>
      </c>
      <c r="H164" s="10"/>
      <c r="I164" s="11">
        <f>J164-G164</f>
        <v>214825</v>
      </c>
      <c r="J164" s="121" t="s">
        <v>286</v>
      </c>
      <c r="K164" s="121"/>
      <c r="L164" s="122"/>
      <c r="M164" s="42">
        <f>M165</f>
        <v>208877.76</v>
      </c>
      <c r="N164" s="58">
        <f t="shared" si="7"/>
        <v>0.972315885022693</v>
      </c>
    </row>
    <row r="165" spans="2:14" ht="27" customHeight="1">
      <c r="B165" s="8"/>
      <c r="C165" s="123"/>
      <c r="D165" s="123"/>
      <c r="E165" s="12" t="s">
        <v>188</v>
      </c>
      <c r="F165" s="19" t="s">
        <v>189</v>
      </c>
      <c r="G165" s="14">
        <v>0</v>
      </c>
      <c r="H165" s="13"/>
      <c r="I165" s="14">
        <f>J165-G165</f>
        <v>214825</v>
      </c>
      <c r="J165" s="124" t="s">
        <v>286</v>
      </c>
      <c r="K165" s="124"/>
      <c r="L165" s="125"/>
      <c r="M165" s="31">
        <v>208877.76</v>
      </c>
      <c r="N165" s="62">
        <f t="shared" si="7"/>
        <v>0.972315885022693</v>
      </c>
    </row>
    <row r="166" spans="2:14" ht="16.5" customHeight="1">
      <c r="B166" s="5" t="s">
        <v>289</v>
      </c>
      <c r="C166" s="159"/>
      <c r="D166" s="159"/>
      <c r="E166" s="5"/>
      <c r="F166" s="6" t="s">
        <v>290</v>
      </c>
      <c r="G166" s="7">
        <f>G167+G169+G172+G179</f>
        <v>1954263</v>
      </c>
      <c r="H166" s="16"/>
      <c r="I166" s="7">
        <f>I167+I169+I172+I179</f>
        <v>74592</v>
      </c>
      <c r="J166" s="160" t="s">
        <v>291</v>
      </c>
      <c r="K166" s="160"/>
      <c r="L166" s="161"/>
      <c r="M166" s="59">
        <f>M167+M169+M172+M179</f>
        <v>2028940.95</v>
      </c>
      <c r="N166" s="60">
        <f t="shared" si="7"/>
        <v>1.0000423637963285</v>
      </c>
    </row>
    <row r="167" spans="2:14" ht="16.5" customHeight="1">
      <c r="B167" s="8"/>
      <c r="C167" s="120" t="s">
        <v>292</v>
      </c>
      <c r="D167" s="120"/>
      <c r="E167" s="9"/>
      <c r="F167" s="10" t="s">
        <v>293</v>
      </c>
      <c r="G167" s="11" t="str">
        <f>G168</f>
        <v>1926263</v>
      </c>
      <c r="H167" s="17"/>
      <c r="I167" s="11">
        <f>I168</f>
        <v>0</v>
      </c>
      <c r="J167" s="121" t="s">
        <v>294</v>
      </c>
      <c r="K167" s="121"/>
      <c r="L167" s="122"/>
      <c r="M167" s="53">
        <f>M168</f>
        <v>1926262</v>
      </c>
      <c r="N167" s="58">
        <f t="shared" si="7"/>
        <v>0.9999994808600903</v>
      </c>
    </row>
    <row r="168" spans="2:14" ht="42.75" customHeight="1">
      <c r="B168" s="8"/>
      <c r="C168" s="123"/>
      <c r="D168" s="123"/>
      <c r="E168" s="12" t="s">
        <v>56</v>
      </c>
      <c r="F168" s="19" t="s">
        <v>57</v>
      </c>
      <c r="G168" s="14" t="s">
        <v>369</v>
      </c>
      <c r="H168" s="18"/>
      <c r="I168" s="14">
        <f>J168-G168</f>
        <v>0</v>
      </c>
      <c r="J168" s="124" t="s">
        <v>294</v>
      </c>
      <c r="K168" s="124"/>
      <c r="L168" s="125"/>
      <c r="M168" s="27">
        <v>1926262</v>
      </c>
      <c r="N168" s="62">
        <f t="shared" si="7"/>
        <v>0.9999994808600903</v>
      </c>
    </row>
    <row r="169" spans="2:14" ht="16.5" customHeight="1">
      <c r="B169" s="8"/>
      <c r="C169" s="120" t="s">
        <v>295</v>
      </c>
      <c r="D169" s="120"/>
      <c r="E169" s="9"/>
      <c r="F169" s="10" t="s">
        <v>296</v>
      </c>
      <c r="G169" s="11">
        <v>0</v>
      </c>
      <c r="H169" s="17"/>
      <c r="I169" s="11">
        <f>I170+I171</f>
        <v>66734</v>
      </c>
      <c r="J169" s="121" t="s">
        <v>297</v>
      </c>
      <c r="K169" s="121"/>
      <c r="L169" s="122"/>
      <c r="M169" s="53">
        <f>M171</f>
        <v>66733.67</v>
      </c>
      <c r="N169" s="58">
        <f t="shared" si="7"/>
        <v>0.9999950549944556</v>
      </c>
    </row>
    <row r="170" spans="2:14" ht="31.5" customHeight="1" hidden="1">
      <c r="B170" s="8"/>
      <c r="C170" s="123"/>
      <c r="D170" s="123"/>
      <c r="E170" s="12" t="s">
        <v>298</v>
      </c>
      <c r="F170" s="19" t="s">
        <v>299</v>
      </c>
      <c r="G170" s="14">
        <v>0</v>
      </c>
      <c r="H170" s="18"/>
      <c r="I170" s="14">
        <v>0</v>
      </c>
      <c r="J170" s="124" t="s">
        <v>103</v>
      </c>
      <c r="K170" s="124"/>
      <c r="L170" s="125"/>
      <c r="M170" s="27"/>
      <c r="N170" s="62"/>
    </row>
    <row r="171" spans="2:14" ht="42" customHeight="1">
      <c r="B171" s="8"/>
      <c r="C171" s="123"/>
      <c r="D171" s="123"/>
      <c r="E171" s="12" t="s">
        <v>300</v>
      </c>
      <c r="F171" s="19" t="s">
        <v>301</v>
      </c>
      <c r="G171" s="14">
        <v>0</v>
      </c>
      <c r="H171" s="18"/>
      <c r="I171" s="14">
        <f>J171-G171</f>
        <v>66734</v>
      </c>
      <c r="J171" s="124" t="s">
        <v>297</v>
      </c>
      <c r="K171" s="124"/>
      <c r="L171" s="125"/>
      <c r="M171" s="27">
        <v>66733.67</v>
      </c>
      <c r="N171" s="62">
        <f t="shared" si="7"/>
        <v>0.9999950549944556</v>
      </c>
    </row>
    <row r="172" spans="2:14" ht="16.5" customHeight="1">
      <c r="B172" s="8"/>
      <c r="C172" s="120" t="s">
        <v>302</v>
      </c>
      <c r="D172" s="120"/>
      <c r="E172" s="9"/>
      <c r="F172" s="10" t="s">
        <v>303</v>
      </c>
      <c r="G172" s="11">
        <v>0</v>
      </c>
      <c r="H172" s="17"/>
      <c r="I172" s="11">
        <f>I173</f>
        <v>5500</v>
      </c>
      <c r="J172" s="121" t="s">
        <v>304</v>
      </c>
      <c r="K172" s="121"/>
      <c r="L172" s="122"/>
      <c r="M172" s="53">
        <f>M173</f>
        <v>5500</v>
      </c>
      <c r="N172" s="58">
        <f t="shared" si="7"/>
        <v>1</v>
      </c>
    </row>
    <row r="173" spans="2:14" ht="31.5" customHeight="1">
      <c r="B173" s="8"/>
      <c r="C173" s="123"/>
      <c r="D173" s="123"/>
      <c r="E173" s="12" t="s">
        <v>210</v>
      </c>
      <c r="F173" s="19" t="s">
        <v>211</v>
      </c>
      <c r="G173" s="14">
        <v>0</v>
      </c>
      <c r="H173" s="18"/>
      <c r="I173" s="14">
        <f>J173-G173</f>
        <v>5500</v>
      </c>
      <c r="J173" s="124" t="s">
        <v>304</v>
      </c>
      <c r="K173" s="124"/>
      <c r="L173" s="125"/>
      <c r="M173" s="27">
        <v>5500</v>
      </c>
      <c r="N173" s="62">
        <f t="shared" si="7"/>
        <v>1</v>
      </c>
    </row>
    <row r="174" spans="1:14" ht="6.75" customHeight="1" hidden="1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67"/>
      <c r="N174" s="62" t="e">
        <f t="shared" si="7"/>
        <v>#DIV/0!</v>
      </c>
    </row>
    <row r="175" spans="1:14" ht="5.25" customHeight="1" hidden="1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26" t="s">
        <v>305</v>
      </c>
      <c r="M175" s="67"/>
      <c r="N175" s="62" t="e">
        <f t="shared" si="7"/>
        <v>#DIV/0!</v>
      </c>
    </row>
    <row r="176" spans="2:14" ht="11.25" customHeight="1" hidden="1">
      <c r="B176" s="126" t="s">
        <v>83</v>
      </c>
      <c r="C176" s="126"/>
      <c r="D176" s="112"/>
      <c r="E176" s="112"/>
      <c r="F176" s="112"/>
      <c r="G176" s="112"/>
      <c r="H176" s="112"/>
      <c r="I176" s="112"/>
      <c r="J176" s="112"/>
      <c r="K176" s="126"/>
      <c r="M176" s="67"/>
      <c r="N176" s="62" t="e">
        <f aca="true" t="shared" si="8" ref="N176:N184">M176/J176</f>
        <v>#DIV/0!</v>
      </c>
    </row>
    <row r="177" spans="2:14" ht="5.25" customHeight="1" hidden="1">
      <c r="B177" s="126"/>
      <c r="C177" s="126"/>
      <c r="D177" s="112"/>
      <c r="E177" s="112"/>
      <c r="F177" s="112"/>
      <c r="G177" s="112"/>
      <c r="H177" s="112"/>
      <c r="I177" s="112"/>
      <c r="J177" s="112"/>
      <c r="K177" s="112"/>
      <c r="L177" s="112"/>
      <c r="M177" s="67"/>
      <c r="N177" s="62" t="e">
        <f t="shared" si="8"/>
        <v>#DIV/0!</v>
      </c>
    </row>
    <row r="178" spans="1:14" ht="63.75" customHeight="1" hidden="1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67"/>
      <c r="N178" s="62" t="e">
        <f t="shared" si="8"/>
        <v>#DIV/0!</v>
      </c>
    </row>
    <row r="179" spans="2:14" ht="36" customHeight="1">
      <c r="B179" s="8"/>
      <c r="C179" s="120" t="s">
        <v>306</v>
      </c>
      <c r="D179" s="120"/>
      <c r="E179" s="9"/>
      <c r="F179" s="10" t="s">
        <v>307</v>
      </c>
      <c r="G179" s="11">
        <f>G180+G181</f>
        <v>28000</v>
      </c>
      <c r="H179" s="11"/>
      <c r="I179" s="11">
        <f>I180+I181</f>
        <v>2358</v>
      </c>
      <c r="J179" s="121" t="s">
        <v>308</v>
      </c>
      <c r="K179" s="121"/>
      <c r="L179" s="122"/>
      <c r="M179" s="53">
        <f>M180+M181</f>
        <v>30445.28</v>
      </c>
      <c r="N179" s="58">
        <f t="shared" si="8"/>
        <v>1.0028750247051847</v>
      </c>
    </row>
    <row r="180" spans="2:14" ht="22.5" customHeight="1">
      <c r="B180" s="8"/>
      <c r="C180" s="123"/>
      <c r="D180" s="123"/>
      <c r="E180" s="12" t="s">
        <v>71</v>
      </c>
      <c r="F180" s="19" t="s">
        <v>72</v>
      </c>
      <c r="G180" s="14" t="s">
        <v>370</v>
      </c>
      <c r="H180" s="14"/>
      <c r="I180" s="14">
        <f>J180-G180</f>
        <v>-28000</v>
      </c>
      <c r="J180" s="124" t="s">
        <v>103</v>
      </c>
      <c r="K180" s="124"/>
      <c r="L180" s="125"/>
      <c r="M180" s="27">
        <v>0</v>
      </c>
      <c r="N180" s="62"/>
    </row>
    <row r="181" spans="2:14" ht="16.5" customHeight="1">
      <c r="B181" s="8"/>
      <c r="C181" s="123"/>
      <c r="D181" s="123"/>
      <c r="E181" s="12" t="s">
        <v>74</v>
      </c>
      <c r="F181" s="19" t="s">
        <v>75</v>
      </c>
      <c r="G181" s="14">
        <v>0</v>
      </c>
      <c r="H181" s="14"/>
      <c r="I181" s="14">
        <f>J181-G181</f>
        <v>30358</v>
      </c>
      <c r="J181" s="124" t="s">
        <v>308</v>
      </c>
      <c r="K181" s="124"/>
      <c r="L181" s="125"/>
      <c r="M181" s="27">
        <v>30445.28</v>
      </c>
      <c r="N181" s="62">
        <f t="shared" si="8"/>
        <v>1.0028750247051847</v>
      </c>
    </row>
    <row r="182" spans="2:14" ht="16.5" customHeight="1">
      <c r="B182" s="5" t="s">
        <v>309</v>
      </c>
      <c r="C182" s="159"/>
      <c r="D182" s="159"/>
      <c r="E182" s="5"/>
      <c r="F182" s="6" t="s">
        <v>310</v>
      </c>
      <c r="G182" s="7">
        <v>0</v>
      </c>
      <c r="H182" s="7"/>
      <c r="I182" s="7">
        <f>I183</f>
        <v>8941</v>
      </c>
      <c r="J182" s="160" t="s">
        <v>311</v>
      </c>
      <c r="K182" s="160"/>
      <c r="L182" s="161"/>
      <c r="M182" s="59">
        <f>M183</f>
        <v>8941.43</v>
      </c>
      <c r="N182" s="60">
        <f t="shared" si="8"/>
        <v>1.0000480930544682</v>
      </c>
    </row>
    <row r="183" spans="2:14" ht="16.5" customHeight="1">
      <c r="B183" s="8"/>
      <c r="C183" s="120" t="s">
        <v>312</v>
      </c>
      <c r="D183" s="120"/>
      <c r="E183" s="9"/>
      <c r="F183" s="10" t="s">
        <v>313</v>
      </c>
      <c r="G183" s="11">
        <v>0</v>
      </c>
      <c r="H183" s="11"/>
      <c r="I183" s="11">
        <f>I184</f>
        <v>8941</v>
      </c>
      <c r="J183" s="121" t="s">
        <v>311</v>
      </c>
      <c r="K183" s="121"/>
      <c r="L183" s="122"/>
      <c r="M183" s="53">
        <f>M184</f>
        <v>8941.43</v>
      </c>
      <c r="N183" s="58">
        <f t="shared" si="8"/>
        <v>1.0000480930544682</v>
      </c>
    </row>
    <row r="184" spans="2:14" ht="54.75" customHeight="1">
      <c r="B184" s="8"/>
      <c r="C184" s="123"/>
      <c r="D184" s="123"/>
      <c r="E184" s="12" t="s">
        <v>157</v>
      </c>
      <c r="F184" s="19" t="s">
        <v>158</v>
      </c>
      <c r="G184" s="14">
        <v>0</v>
      </c>
      <c r="H184" s="14"/>
      <c r="I184" s="14">
        <f>J184-G184</f>
        <v>8941</v>
      </c>
      <c r="J184" s="124" t="s">
        <v>311</v>
      </c>
      <c r="K184" s="124"/>
      <c r="L184" s="125"/>
      <c r="M184" s="27">
        <v>8941.43</v>
      </c>
      <c r="N184" s="62">
        <f t="shared" si="8"/>
        <v>1.0000480930544682</v>
      </c>
    </row>
    <row r="185" spans="2:14" ht="5.25" customHeight="1">
      <c r="B185" s="168"/>
      <c r="C185" s="168"/>
      <c r="D185" s="168"/>
      <c r="E185" s="168"/>
      <c r="F185" s="112"/>
      <c r="G185" s="112"/>
      <c r="H185" s="112"/>
      <c r="I185" s="112"/>
      <c r="J185" s="112"/>
      <c r="K185" s="112"/>
      <c r="L185" s="112"/>
      <c r="M185" s="3"/>
      <c r="N185" s="3"/>
    </row>
    <row r="186" spans="2:14" ht="24.75" customHeight="1">
      <c r="B186" s="169" t="s">
        <v>314</v>
      </c>
      <c r="C186" s="169"/>
      <c r="D186" s="169"/>
      <c r="E186" s="169"/>
      <c r="F186" s="169"/>
      <c r="G186" s="91">
        <f>G4+G7+G10+G13+G21+G24+G27+G45+G54+G92+G107+G127+G155+G163+G166+G182</f>
        <v>40523836</v>
      </c>
      <c r="H186" s="91"/>
      <c r="I186" s="91">
        <f>I4+I7+I10+I13+I21+I24+I27+I45+I54+I92+I107+I127+I155+I163+I166+I182</f>
        <v>4835665</v>
      </c>
      <c r="J186" s="170" t="s">
        <v>315</v>
      </c>
      <c r="K186" s="170"/>
      <c r="L186" s="171"/>
      <c r="M186" s="92">
        <f>M4+M7+M10+M13+M21+M24+M27+M45+M51+M54+M92+M107+M127+M155+M163+M166+M182</f>
        <v>45138948.15</v>
      </c>
      <c r="N186" s="93">
        <f>M186/J186</f>
        <v>0.9951376702755174</v>
      </c>
    </row>
    <row r="187" spans="1:12" ht="41.25" customHeight="1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1:14" ht="84.75" customHeight="1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74" t="s">
        <v>377</v>
      </c>
      <c r="N188" s="174"/>
    </row>
    <row r="189" spans="1:11" ht="21.75" customHeight="1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67" t="s">
        <v>316</v>
      </c>
    </row>
    <row r="190" spans="2:11" ht="11.25" customHeight="1">
      <c r="B190" s="167" t="s">
        <v>83</v>
      </c>
      <c r="C190" s="167"/>
      <c r="D190" s="112"/>
      <c r="E190" s="112"/>
      <c r="F190" s="112"/>
      <c r="G190" s="112"/>
      <c r="H190" s="112"/>
      <c r="I190" s="112"/>
      <c r="J190" s="112"/>
      <c r="K190" s="167"/>
    </row>
    <row r="191" spans="2:12" ht="5.25" customHeight="1">
      <c r="B191" s="167"/>
      <c r="C191" s="167"/>
      <c r="D191" s="112"/>
      <c r="E191" s="112"/>
      <c r="F191" s="112"/>
      <c r="G191" s="112"/>
      <c r="H191" s="112"/>
      <c r="I191" s="112"/>
      <c r="J191" s="112"/>
      <c r="K191" s="112"/>
      <c r="L191" s="112"/>
    </row>
  </sheetData>
  <sheetProtection/>
  <mergeCells count="367">
    <mergeCell ref="C154:D154"/>
    <mergeCell ref="J154:L154"/>
    <mergeCell ref="C155:D155"/>
    <mergeCell ref="J155:L155"/>
    <mergeCell ref="M188:N188"/>
    <mergeCell ref="B185:E185"/>
    <mergeCell ref="F185:L185"/>
    <mergeCell ref="B186:F186"/>
    <mergeCell ref="J186:L186"/>
    <mergeCell ref="C106:D106"/>
    <mergeCell ref="J106:L106"/>
    <mergeCell ref="C159:D159"/>
    <mergeCell ref="J159:L159"/>
    <mergeCell ref="C158:D158"/>
    <mergeCell ref="J158:L158"/>
    <mergeCell ref="J182:L182"/>
    <mergeCell ref="C183:D183"/>
    <mergeCell ref="J183:L183"/>
    <mergeCell ref="A189:J189"/>
    <mergeCell ref="K189:K190"/>
    <mergeCell ref="B190:C191"/>
    <mergeCell ref="D190:J190"/>
    <mergeCell ref="D191:L191"/>
    <mergeCell ref="A187:L187"/>
    <mergeCell ref="A188:L188"/>
    <mergeCell ref="A178:L178"/>
    <mergeCell ref="C179:D179"/>
    <mergeCell ref="J179:L179"/>
    <mergeCell ref="C180:D180"/>
    <mergeCell ref="J180:L180"/>
    <mergeCell ref="C184:D184"/>
    <mergeCell ref="J184:L184"/>
    <mergeCell ref="C181:D181"/>
    <mergeCell ref="J181:L181"/>
    <mergeCell ref="C182:D182"/>
    <mergeCell ref="C173:D173"/>
    <mergeCell ref="J173:L173"/>
    <mergeCell ref="A174:L174"/>
    <mergeCell ref="A175:J175"/>
    <mergeCell ref="K175:K176"/>
    <mergeCell ref="B176:C177"/>
    <mergeCell ref="D176:J176"/>
    <mergeCell ref="D177:L177"/>
    <mergeCell ref="C170:D170"/>
    <mergeCell ref="J170:L170"/>
    <mergeCell ref="C171:D171"/>
    <mergeCell ref="J171:L171"/>
    <mergeCell ref="C172:D172"/>
    <mergeCell ref="J172:L172"/>
    <mergeCell ref="C167:D167"/>
    <mergeCell ref="J167:L167"/>
    <mergeCell ref="C168:D168"/>
    <mergeCell ref="J168:L168"/>
    <mergeCell ref="C169:D169"/>
    <mergeCell ref="J169:L169"/>
    <mergeCell ref="C164:D164"/>
    <mergeCell ref="J164:L164"/>
    <mergeCell ref="C165:D165"/>
    <mergeCell ref="J165:L165"/>
    <mergeCell ref="C166:D166"/>
    <mergeCell ref="J166:L166"/>
    <mergeCell ref="C161:D161"/>
    <mergeCell ref="J161:L161"/>
    <mergeCell ref="C162:D162"/>
    <mergeCell ref="J162:L162"/>
    <mergeCell ref="C163:D163"/>
    <mergeCell ref="J163:L163"/>
    <mergeCell ref="C153:D153"/>
    <mergeCell ref="J153:L153"/>
    <mergeCell ref="C152:D152"/>
    <mergeCell ref="J152:L152"/>
    <mergeCell ref="C160:D160"/>
    <mergeCell ref="J160:L160"/>
    <mergeCell ref="C156:D156"/>
    <mergeCell ref="J156:L156"/>
    <mergeCell ref="C157:D157"/>
    <mergeCell ref="J157:L157"/>
    <mergeCell ref="C149:D149"/>
    <mergeCell ref="J149:L149"/>
    <mergeCell ref="C150:D150"/>
    <mergeCell ref="J150:L150"/>
    <mergeCell ref="C151:D151"/>
    <mergeCell ref="J151:L151"/>
    <mergeCell ref="C146:D146"/>
    <mergeCell ref="J146:L146"/>
    <mergeCell ref="C147:D147"/>
    <mergeCell ref="J147:L147"/>
    <mergeCell ref="C148:D148"/>
    <mergeCell ref="J148:L148"/>
    <mergeCell ref="C143:D143"/>
    <mergeCell ref="J143:L143"/>
    <mergeCell ref="C144:D144"/>
    <mergeCell ref="J144:L144"/>
    <mergeCell ref="C145:D145"/>
    <mergeCell ref="J145:L145"/>
    <mergeCell ref="C140:D140"/>
    <mergeCell ref="J140:L140"/>
    <mergeCell ref="C141:D141"/>
    <mergeCell ref="J141:L141"/>
    <mergeCell ref="C142:D142"/>
    <mergeCell ref="J142:L142"/>
    <mergeCell ref="A136:L136"/>
    <mergeCell ref="C137:D137"/>
    <mergeCell ref="J137:L137"/>
    <mergeCell ref="C138:D138"/>
    <mergeCell ref="J138:L138"/>
    <mergeCell ref="C139:D139"/>
    <mergeCell ref="J139:L139"/>
    <mergeCell ref="C130:D130"/>
    <mergeCell ref="J130:L130"/>
    <mergeCell ref="C131:D131"/>
    <mergeCell ref="J131:L131"/>
    <mergeCell ref="A132:L132"/>
    <mergeCell ref="A133:J133"/>
    <mergeCell ref="K133:K134"/>
    <mergeCell ref="B134:C135"/>
    <mergeCell ref="D134:J134"/>
    <mergeCell ref="D135:L135"/>
    <mergeCell ref="C127:D127"/>
    <mergeCell ref="J127:L127"/>
    <mergeCell ref="C128:D128"/>
    <mergeCell ref="J128:L128"/>
    <mergeCell ref="C129:D129"/>
    <mergeCell ref="J129:L129"/>
    <mergeCell ref="C124:D124"/>
    <mergeCell ref="J124:L124"/>
    <mergeCell ref="C125:D125"/>
    <mergeCell ref="J125:L125"/>
    <mergeCell ref="C126:D126"/>
    <mergeCell ref="J126:L126"/>
    <mergeCell ref="C121:D121"/>
    <mergeCell ref="J121:L121"/>
    <mergeCell ref="C122:D122"/>
    <mergeCell ref="J122:L122"/>
    <mergeCell ref="C123:D123"/>
    <mergeCell ref="J123:L123"/>
    <mergeCell ref="C118:D118"/>
    <mergeCell ref="J118:L118"/>
    <mergeCell ref="C119:D119"/>
    <mergeCell ref="J119:L119"/>
    <mergeCell ref="C120:D120"/>
    <mergeCell ref="J120:L120"/>
    <mergeCell ref="C115:D115"/>
    <mergeCell ref="J115:L115"/>
    <mergeCell ref="C116:D116"/>
    <mergeCell ref="J116:L116"/>
    <mergeCell ref="C117:D117"/>
    <mergeCell ref="J117:L117"/>
    <mergeCell ref="C112:D112"/>
    <mergeCell ref="J112:L112"/>
    <mergeCell ref="C113:D113"/>
    <mergeCell ref="J113:L113"/>
    <mergeCell ref="C114:D114"/>
    <mergeCell ref="J114:L114"/>
    <mergeCell ref="C109:D109"/>
    <mergeCell ref="J109:L109"/>
    <mergeCell ref="C111:D111"/>
    <mergeCell ref="J111:L111"/>
    <mergeCell ref="C110:D110"/>
    <mergeCell ref="J110:K110"/>
    <mergeCell ref="C105:D105"/>
    <mergeCell ref="J105:L105"/>
    <mergeCell ref="C107:D107"/>
    <mergeCell ref="J107:L107"/>
    <mergeCell ref="C108:D108"/>
    <mergeCell ref="J108:L108"/>
    <mergeCell ref="C102:D102"/>
    <mergeCell ref="J102:L102"/>
    <mergeCell ref="C103:D103"/>
    <mergeCell ref="J103:L103"/>
    <mergeCell ref="C104:D104"/>
    <mergeCell ref="J104:L104"/>
    <mergeCell ref="C98:D98"/>
    <mergeCell ref="J98:L98"/>
    <mergeCell ref="C99:D99"/>
    <mergeCell ref="J99:L99"/>
    <mergeCell ref="C101:D101"/>
    <mergeCell ref="J101:L101"/>
    <mergeCell ref="C100:D100"/>
    <mergeCell ref="J100:L100"/>
    <mergeCell ref="C95:D95"/>
    <mergeCell ref="J95:L95"/>
    <mergeCell ref="C96:D96"/>
    <mergeCell ref="J96:L96"/>
    <mergeCell ref="C97:D97"/>
    <mergeCell ref="J97:L97"/>
    <mergeCell ref="C92:D92"/>
    <mergeCell ref="J92:L92"/>
    <mergeCell ref="C93:D93"/>
    <mergeCell ref="J93:L93"/>
    <mergeCell ref="C94:D94"/>
    <mergeCell ref="J94:L94"/>
    <mergeCell ref="A88:L88"/>
    <mergeCell ref="C89:D89"/>
    <mergeCell ref="J89:L89"/>
    <mergeCell ref="C90:D90"/>
    <mergeCell ref="J90:L90"/>
    <mergeCell ref="C91:D91"/>
    <mergeCell ref="J91:L91"/>
    <mergeCell ref="C82:D82"/>
    <mergeCell ref="J82:L82"/>
    <mergeCell ref="C83:D83"/>
    <mergeCell ref="J83:L83"/>
    <mergeCell ref="A84:L84"/>
    <mergeCell ref="A85:J85"/>
    <mergeCell ref="K85:K86"/>
    <mergeCell ref="B86:C87"/>
    <mergeCell ref="D86:J86"/>
    <mergeCell ref="D87:L87"/>
    <mergeCell ref="C79:D79"/>
    <mergeCell ref="J79:L79"/>
    <mergeCell ref="C80:D80"/>
    <mergeCell ref="J80:L80"/>
    <mergeCell ref="C81:D81"/>
    <mergeCell ref="J81:L81"/>
    <mergeCell ref="C76:D76"/>
    <mergeCell ref="J76:L76"/>
    <mergeCell ref="C77:D77"/>
    <mergeCell ref="J77:L77"/>
    <mergeCell ref="C78:D78"/>
    <mergeCell ref="J78:L78"/>
    <mergeCell ref="C73:D73"/>
    <mergeCell ref="J73:L73"/>
    <mergeCell ref="C74:D74"/>
    <mergeCell ref="J74:L74"/>
    <mergeCell ref="C75:D75"/>
    <mergeCell ref="J75:L75"/>
    <mergeCell ref="C70:D70"/>
    <mergeCell ref="J70:L70"/>
    <mergeCell ref="C71:D71"/>
    <mergeCell ref="J71:L71"/>
    <mergeCell ref="C72:D72"/>
    <mergeCell ref="J72:L72"/>
    <mergeCell ref="C67:D67"/>
    <mergeCell ref="J67:L67"/>
    <mergeCell ref="C68:D68"/>
    <mergeCell ref="J68:L68"/>
    <mergeCell ref="C69:D69"/>
    <mergeCell ref="J69:L69"/>
    <mergeCell ref="C64:D64"/>
    <mergeCell ref="J64:L64"/>
    <mergeCell ref="C65:D65"/>
    <mergeCell ref="J65:L65"/>
    <mergeCell ref="C66:D66"/>
    <mergeCell ref="J66:L66"/>
    <mergeCell ref="C61:D61"/>
    <mergeCell ref="J61:L61"/>
    <mergeCell ref="C62:D62"/>
    <mergeCell ref="J62:L62"/>
    <mergeCell ref="C63:D63"/>
    <mergeCell ref="J63:L63"/>
    <mergeCell ref="C58:D58"/>
    <mergeCell ref="J58:L58"/>
    <mergeCell ref="C59:D59"/>
    <mergeCell ref="J59:L59"/>
    <mergeCell ref="C60:D60"/>
    <mergeCell ref="J60:L60"/>
    <mergeCell ref="C55:D55"/>
    <mergeCell ref="J55:L55"/>
    <mergeCell ref="C56:D56"/>
    <mergeCell ref="J56:L56"/>
    <mergeCell ref="C57:D57"/>
    <mergeCell ref="J57:L57"/>
    <mergeCell ref="C50:D50"/>
    <mergeCell ref="J50:L50"/>
    <mergeCell ref="C54:D54"/>
    <mergeCell ref="J54:L54"/>
    <mergeCell ref="C51:D51"/>
    <mergeCell ref="J51:K51"/>
    <mergeCell ref="C52:D52"/>
    <mergeCell ref="C53:D53"/>
    <mergeCell ref="J53:K53"/>
    <mergeCell ref="C46:D46"/>
    <mergeCell ref="J46:L46"/>
    <mergeCell ref="C47:D47"/>
    <mergeCell ref="J47:L47"/>
    <mergeCell ref="C49:D49"/>
    <mergeCell ref="J49:L49"/>
    <mergeCell ref="C48:D48"/>
    <mergeCell ref="J48:L48"/>
    <mergeCell ref="A42:L42"/>
    <mergeCell ref="C43:D43"/>
    <mergeCell ref="J43:L43"/>
    <mergeCell ref="C44:D44"/>
    <mergeCell ref="J44:L44"/>
    <mergeCell ref="C45:D45"/>
    <mergeCell ref="J45:L45"/>
    <mergeCell ref="C36:D36"/>
    <mergeCell ref="J36:L36"/>
    <mergeCell ref="C37:D37"/>
    <mergeCell ref="J37:L37"/>
    <mergeCell ref="A38:L38"/>
    <mergeCell ref="A39:J39"/>
    <mergeCell ref="K39:K40"/>
    <mergeCell ref="B40:C41"/>
    <mergeCell ref="D40:J40"/>
    <mergeCell ref="D41:L41"/>
    <mergeCell ref="C33:D33"/>
    <mergeCell ref="J33:L33"/>
    <mergeCell ref="C34:D34"/>
    <mergeCell ref="J34:L34"/>
    <mergeCell ref="C35:D35"/>
    <mergeCell ref="J35:L35"/>
    <mergeCell ref="C30:D30"/>
    <mergeCell ref="J30:L30"/>
    <mergeCell ref="C31:D31"/>
    <mergeCell ref="J31:L31"/>
    <mergeCell ref="C32:D32"/>
    <mergeCell ref="J32:L32"/>
    <mergeCell ref="C27:D27"/>
    <mergeCell ref="J27:L27"/>
    <mergeCell ref="C28:D28"/>
    <mergeCell ref="J28:L28"/>
    <mergeCell ref="C29:D29"/>
    <mergeCell ref="J29:L29"/>
    <mergeCell ref="C24:D24"/>
    <mergeCell ref="J24:L24"/>
    <mergeCell ref="C25:D25"/>
    <mergeCell ref="J25:L25"/>
    <mergeCell ref="C26:D26"/>
    <mergeCell ref="J26:L26"/>
    <mergeCell ref="C21:D21"/>
    <mergeCell ref="J21:L21"/>
    <mergeCell ref="C22:D22"/>
    <mergeCell ref="J22:L22"/>
    <mergeCell ref="C23:D23"/>
    <mergeCell ref="J23:L23"/>
    <mergeCell ref="C18:D18"/>
    <mergeCell ref="J18:L18"/>
    <mergeCell ref="C19:D19"/>
    <mergeCell ref="J19:L19"/>
    <mergeCell ref="C20:D20"/>
    <mergeCell ref="J20:L20"/>
    <mergeCell ref="C15:D15"/>
    <mergeCell ref="J15:L15"/>
    <mergeCell ref="C16:D16"/>
    <mergeCell ref="J16:L16"/>
    <mergeCell ref="C17:D17"/>
    <mergeCell ref="J17:L17"/>
    <mergeCell ref="C12:D12"/>
    <mergeCell ref="J12:L12"/>
    <mergeCell ref="C13:D13"/>
    <mergeCell ref="J13:L13"/>
    <mergeCell ref="C14:D14"/>
    <mergeCell ref="J14:L14"/>
    <mergeCell ref="C9:D9"/>
    <mergeCell ref="J9:L9"/>
    <mergeCell ref="C10:D10"/>
    <mergeCell ref="J10:L10"/>
    <mergeCell ref="C11:D11"/>
    <mergeCell ref="J11:L11"/>
    <mergeCell ref="C6:D6"/>
    <mergeCell ref="J6:L6"/>
    <mergeCell ref="C7:D7"/>
    <mergeCell ref="J7:L7"/>
    <mergeCell ref="C8:D8"/>
    <mergeCell ref="J8:L8"/>
    <mergeCell ref="B93:B99"/>
    <mergeCell ref="B46:B47"/>
    <mergeCell ref="A1:L1"/>
    <mergeCell ref="C3:D3"/>
    <mergeCell ref="J3:L3"/>
    <mergeCell ref="B2:N2"/>
    <mergeCell ref="C4:D4"/>
    <mergeCell ref="J4:L4"/>
    <mergeCell ref="C5:D5"/>
    <mergeCell ref="J5:L5"/>
  </mergeCells>
  <printOptions/>
  <pageMargins left="0.75" right="0.75" top="1" bottom="1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MIchał Kozakiewicz</cp:lastModifiedBy>
  <cp:lastPrinted>2012-03-23T08:18:53Z</cp:lastPrinted>
  <dcterms:modified xsi:type="dcterms:W3CDTF">2012-04-03T10:52:40Z</dcterms:modified>
  <cp:category/>
  <cp:version/>
  <cp:contentType/>
  <cp:contentStatus/>
</cp:coreProperties>
</file>